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20" windowWidth="14370" windowHeight="7020"/>
  </bookViews>
  <sheets>
    <sheet name="Infographic" sheetId="6" r:id="rId1"/>
    <sheet name="OverDrive Statistics" sheetId="1" r:id="rId2"/>
    <sheet name="Simultaneous Use Circ" sheetId="4" r:id="rId3"/>
  </sheets>
  <calcPr calcId="162913"/>
</workbook>
</file>

<file path=xl/calcChain.xml><?xml version="1.0" encoding="utf-8"?>
<calcChain xmlns="http://schemas.openxmlformats.org/spreadsheetml/2006/main">
  <c r="I37" i="6" l="1"/>
  <c r="E37" i="6"/>
  <c r="L23" i="6"/>
  <c r="I23" i="6"/>
  <c r="E23" i="6"/>
  <c r="B23" i="6"/>
  <c r="F26" i="6"/>
  <c r="I13" i="6"/>
  <c r="I12" i="6"/>
  <c r="B13" i="6"/>
  <c r="B12" i="6"/>
  <c r="B45" i="1"/>
  <c r="B32" i="1"/>
  <c r="B27" i="1"/>
  <c r="B31" i="1"/>
  <c r="B26" i="1"/>
  <c r="N18" i="1" l="1"/>
  <c r="N9" i="1"/>
  <c r="N10" i="1"/>
  <c r="N11" i="1"/>
  <c r="N12" i="1"/>
  <c r="N13" i="1"/>
  <c r="N14" i="1"/>
  <c r="N15" i="1"/>
  <c r="N16" i="1"/>
  <c r="N8" i="1"/>
  <c r="N6" i="1"/>
  <c r="N5" i="1"/>
  <c r="N4" i="1"/>
  <c r="E8" i="4" l="1"/>
  <c r="F8" i="4"/>
  <c r="G8" i="4"/>
  <c r="H8" i="4"/>
  <c r="I8" i="4"/>
  <c r="J8" i="4"/>
  <c r="K8" i="4"/>
  <c r="L8" i="4"/>
  <c r="M8" i="4"/>
  <c r="N8" i="4"/>
  <c r="O8" i="4"/>
  <c r="P8" i="4"/>
  <c r="B25" i="1" l="1"/>
  <c r="C25" i="1"/>
  <c r="D25" i="1"/>
  <c r="E25" i="1"/>
  <c r="F25" i="1"/>
  <c r="G25" i="1"/>
  <c r="H25" i="1"/>
  <c r="I25" i="1"/>
  <c r="J25" i="1"/>
  <c r="K25" i="1"/>
  <c r="L25" i="1"/>
  <c r="M25" i="1"/>
  <c r="E33" i="6" l="1"/>
  <c r="C17" i="1"/>
  <c r="D17" i="1"/>
  <c r="E17" i="1"/>
  <c r="F17" i="1"/>
  <c r="G17" i="1"/>
  <c r="H17" i="1"/>
  <c r="I17" i="1"/>
  <c r="J17" i="1"/>
  <c r="K17" i="1"/>
  <c r="L17" i="1"/>
  <c r="M17" i="1"/>
  <c r="B17" i="1"/>
  <c r="E36" i="6" l="1"/>
  <c r="Q7" i="4" l="1"/>
  <c r="Q6" i="4"/>
  <c r="Q3" i="4"/>
  <c r="Q8" i="4" l="1"/>
  <c r="B58" i="6" s="1"/>
  <c r="I21" i="6" l="1"/>
  <c r="C34" i="1"/>
  <c r="B34" i="1"/>
  <c r="C30" i="1"/>
  <c r="B22" i="6"/>
  <c r="C3" i="1"/>
  <c r="B3" i="1"/>
  <c r="D3" i="1"/>
  <c r="E3" i="1"/>
  <c r="F3" i="1"/>
  <c r="G3" i="1"/>
  <c r="H3" i="1"/>
  <c r="I3" i="1"/>
  <c r="J3" i="1"/>
  <c r="K3" i="1"/>
  <c r="L3" i="1"/>
  <c r="M3" i="1"/>
  <c r="E34" i="1"/>
  <c r="F34" i="1"/>
  <c r="G34" i="1"/>
  <c r="H34" i="1"/>
  <c r="I34" i="1"/>
  <c r="J34" i="1"/>
  <c r="K34" i="1"/>
  <c r="L34" i="1"/>
  <c r="M34" i="1"/>
  <c r="D34" i="1"/>
  <c r="D30" i="1"/>
  <c r="E30" i="1"/>
  <c r="F30" i="1"/>
  <c r="G30" i="1"/>
  <c r="H30" i="1"/>
  <c r="I30" i="1"/>
  <c r="J30" i="1"/>
  <c r="K30" i="1"/>
  <c r="L30" i="1"/>
  <c r="B30" i="1"/>
  <c r="M30" i="1"/>
  <c r="C7" i="1"/>
  <c r="D7" i="1"/>
  <c r="E7" i="1"/>
  <c r="F7" i="1"/>
  <c r="G7" i="1"/>
  <c r="H7" i="1"/>
  <c r="I7" i="1"/>
  <c r="J7" i="1"/>
  <c r="K7" i="1"/>
  <c r="L7" i="1"/>
  <c r="M7" i="1"/>
  <c r="B7" i="1"/>
  <c r="K19" i="1" l="1"/>
  <c r="D19" i="1"/>
  <c r="J19" i="1"/>
  <c r="C19" i="1"/>
  <c r="E19" i="1"/>
  <c r="I19" i="1"/>
  <c r="H19" i="1"/>
  <c r="G19" i="1"/>
  <c r="M19" i="1"/>
  <c r="L19" i="1"/>
  <c r="F19" i="1"/>
  <c r="B19" i="1"/>
  <c r="N3" i="1"/>
  <c r="N7" i="1"/>
  <c r="I22" i="6"/>
  <c r="B21" i="6"/>
  <c r="N17" i="1" l="1"/>
  <c r="N19" i="1" l="1"/>
  <c r="B8" i="6" s="1"/>
</calcChain>
</file>

<file path=xl/sharedStrings.xml><?xml version="1.0" encoding="utf-8"?>
<sst xmlns="http://schemas.openxmlformats.org/spreadsheetml/2006/main" count="145" uniqueCount="88">
  <si>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</si>
  <si>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</si>
  <si>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</si>
  <si>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</si>
  <si>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</si>
  <si>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</si>
  <si>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</si>
  <si>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</si>
  <si>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</si>
  <si>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</si>
  <si>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</si>
  <si>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</si>
  <si>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AudioBooks</t>
  </si>
  <si>
    <t>MP3 Audiobook</t>
  </si>
  <si>
    <t>Total eBooks</t>
  </si>
  <si>
    <t>Adobe PDF</t>
  </si>
  <si>
    <t>Adobe EPUB</t>
  </si>
  <si>
    <t>Open PDF</t>
  </si>
  <si>
    <t>Open EPUB</t>
  </si>
  <si>
    <t>Kindle Book</t>
  </si>
  <si>
    <t>Checkouts Grand Total</t>
  </si>
  <si>
    <t>Audiobook</t>
  </si>
  <si>
    <t>eBook</t>
  </si>
  <si>
    <t>OverDrive Read</t>
  </si>
  <si>
    <t>OverDrive Listen</t>
  </si>
  <si>
    <t>MediaDo Reader</t>
  </si>
  <si>
    <t>Average Waiting Period (as of…)</t>
  </si>
  <si>
    <t>Holds by Format (as of…)</t>
  </si>
  <si>
    <t>Kobo eBook</t>
  </si>
  <si>
    <t>All Holds Since Purchase (as of…)</t>
  </si>
  <si>
    <t>WISCONSIN'S DIGITAL LIBRARY</t>
  </si>
  <si>
    <t>Audiobooks</t>
  </si>
  <si>
    <t>TOTAL TITLES</t>
  </si>
  <si>
    <t>TOTAL COPIES</t>
  </si>
  <si>
    <t>eBooks</t>
  </si>
  <si>
    <t>eBooks Checked Out but Never Downloaded*</t>
  </si>
  <si>
    <t>Audiobooks Checked Out but Never Downloaded*</t>
  </si>
  <si>
    <t>counting each format of a title only once - exclude weeded titles, include preorders</t>
  </si>
  <si>
    <t>ADVANTAGE PLUS SHARED (copies)</t>
  </si>
  <si>
    <t>Collection</t>
  </si>
  <si>
    <t>Purchased</t>
  </si>
  <si>
    <t>Expires</t>
  </si>
  <si>
    <t>Order ID</t>
  </si>
  <si>
    <t>25 Tantor Media Titles</t>
  </si>
  <si>
    <t>25 Blackstone Titles</t>
  </si>
  <si>
    <t>50 Tantor Media Titles</t>
  </si>
  <si>
    <t>wils-MAX-20181114-132323-1279</t>
  </si>
  <si>
    <t>wils-MAX-20181207-090409-1279</t>
  </si>
  <si>
    <t>wils-MAX-20181207-084635-1279</t>
  </si>
  <si>
    <t>wils-MAX-20181227-160606-1279</t>
  </si>
  <si>
    <t>Current</t>
  </si>
  <si>
    <t>OverDrive</t>
  </si>
  <si>
    <t>Active Holds</t>
  </si>
  <si>
    <t>ebooks</t>
  </si>
  <si>
    <t>non-circulated</t>
  </si>
  <si>
    <t>not circulated</t>
  </si>
  <si>
    <t>circulated</t>
  </si>
  <si>
    <t>owned</t>
  </si>
  <si>
    <t>Titles Circulated by Month</t>
  </si>
  <si>
    <t xml:space="preserve">May </t>
  </si>
  <si>
    <t>BiblioBoard + Indie Author Project</t>
  </si>
  <si>
    <t>Simultaneous Use</t>
  </si>
  <si>
    <t>TOTALS</t>
  </si>
  <si>
    <t>Checkouts YTD</t>
  </si>
  <si>
    <t>Checkouts This Month</t>
  </si>
  <si>
    <t>Total Magazines</t>
  </si>
  <si>
    <t>OverDrive Magazine</t>
  </si>
  <si>
    <t>Magazines</t>
  </si>
  <si>
    <t>Magazine</t>
  </si>
  <si>
    <t>magazines</t>
  </si>
  <si>
    <t>Circulation Activity by Format by Month 2025 (includes circulation of titles and copies purchased outside of the Consortium by individual libraries and systems)</t>
  </si>
  <si>
    <t>2025 Total</t>
  </si>
  <si>
    <t>Purchased Titles and Copies through 2025 (includes Consortium titles and copies only)</t>
  </si>
  <si>
    <t>Inception through January 31, 2025</t>
  </si>
  <si>
    <t>Inception through February 29, 2025</t>
  </si>
  <si>
    <t>Inception through March 31, 2025</t>
  </si>
  <si>
    <t>Inception through April 30, 2025</t>
  </si>
  <si>
    <t>Inception through May 31, 2025</t>
  </si>
  <si>
    <t>Inception through June 30, 2025</t>
  </si>
  <si>
    <t>Inception through July 31, 2025</t>
  </si>
  <si>
    <t>Inception through August 31, 2025</t>
  </si>
  <si>
    <t>Inception through September 30, 2025</t>
  </si>
  <si>
    <t>Inception through October 31, 2025</t>
  </si>
  <si>
    <t>Inception through November 30, 2025</t>
  </si>
  <si>
    <t>Inception through December 31, 2025</t>
  </si>
  <si>
    <t>Patrons with Checkouts 2025 (avg/day)</t>
  </si>
  <si>
    <t>2025 Simultaneous Use Circulation</t>
  </si>
  <si>
    <t>February 2025 Year to Date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</si>
</sst>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Verdana"/>
      <family val="2"/>
    </font>
    <font>
      <sz val="11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60"/>
      <color theme="1"/>
      <name val="Calibri"/>
      <family val="2"/>
      <scheme val="minor"/>
    </font>
    <font>
      <sz val="26"/>
      <color theme="1"/>
      <name val="Georgia"/>
      <family val="1"/>
    </font>
    <font>
      <sz val="36"/>
      <color theme="1"/>
      <name val="Georgia"/>
      <family val="1"/>
    </font>
    <font>
      <b/>
      <sz val="3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8"/>
      <color theme="1"/>
      <name val="Georgia"/>
      <family val="1"/>
    </font>
    <font>
      <u/>
      <sz val="18"/>
      <color theme="1"/>
      <name val="Archer Light"/>
      <family val="3"/>
    </font>
    <font>
      <sz val="16"/>
      <color theme="1"/>
      <name val="Georgia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60">
    <xf numFmtId="0" fontId="0" fillId="0" borderId="0" xfId="0"/>
    <xf numFmtId="0" fontId="1" fillId="0" borderId="4" xfId="0" applyFont="1" applyBorder="1"/>
    <xf numFmtId="0" fontId="1" fillId="0" borderId="0" xfId="0" applyFont="1"/>
    <xf numFmtId="3" fontId="1" fillId="0" borderId="0" xfId="0" applyNumberFormat="1" applyFont="1"/>
    <xf numFmtId="3" fontId="1" fillId="0" borderId="5" xfId="0" applyNumberFormat="1" applyFont="1" applyBorder="1"/>
    <xf numFmtId="0" fontId="0" fillId="2" borderId="4" xfId="0" applyFill="1" applyBorder="1" applyAlignment="1">
      <alignment horizontal="right"/>
    </xf>
    <xf numFmtId="3" fontId="0" fillId="2" borderId="0" xfId="0" applyNumberFormat="1" applyFill="1"/>
    <xf numFmtId="0" fontId="1" fillId="0" borderId="6" xfId="0" applyFont="1" applyBorder="1"/>
    <xf numFmtId="3" fontId="1" fillId="0" borderId="7" xfId="0" applyNumberFormat="1" applyFont="1" applyBorder="1"/>
    <xf numFmtId="0" fontId="3" fillId="0" borderId="1" xfId="0" applyFont="1" applyBorder="1" applyAlignment="1">
      <alignment horizontal="left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1" fillId="0" borderId="5" xfId="0" applyFont="1" applyBorder="1" applyAlignment="1">
      <alignment horizontal="center"/>
    </xf>
    <xf numFmtId="3" fontId="0" fillId="2" borderId="5" xfId="0" applyNumberFormat="1" applyFill="1" applyBorder="1"/>
    <xf numFmtId="0" fontId="0" fillId="0" borderId="3" xfId="0" applyBorder="1"/>
    <xf numFmtId="3" fontId="0" fillId="0" borderId="0" xfId="0" applyNumberFormat="1"/>
    <xf numFmtId="3" fontId="0" fillId="0" borderId="5" xfId="0" applyNumberFormat="1" applyBorder="1"/>
    <xf numFmtId="3" fontId="1" fillId="0" borderId="8" xfId="0" applyNumberFormat="1" applyFont="1" applyBorder="1"/>
    <xf numFmtId="14" fontId="0" fillId="0" borderId="4" xfId="0" applyNumberFormat="1" applyBorder="1"/>
    <xf numFmtId="14" fontId="0" fillId="0" borderId="6" xfId="0" applyNumberFormat="1" applyBorder="1"/>
    <xf numFmtId="0" fontId="2" fillId="0" borderId="1" xfId="0" applyFont="1" applyBorder="1"/>
    <xf numFmtId="14" fontId="1" fillId="0" borderId="2" xfId="0" applyNumberFormat="1" applyFont="1" applyBorder="1"/>
    <xf numFmtId="14" fontId="1" fillId="0" borderId="3" xfId="0" applyNumberFormat="1" applyFont="1" applyBorder="1"/>
    <xf numFmtId="0" fontId="1" fillId="0" borderId="2" xfId="0" applyFont="1" applyBorder="1"/>
    <xf numFmtId="14" fontId="0" fillId="0" borderId="0" xfId="0" applyNumberFormat="1"/>
    <xf numFmtId="164" fontId="0" fillId="0" borderId="7" xfId="1" applyNumberFormat="1" applyFont="1" applyBorder="1"/>
    <xf numFmtId="164" fontId="0" fillId="0" borderId="0" xfId="1" applyNumberFormat="1" applyFont="1"/>
    <xf numFmtId="164" fontId="0" fillId="0" borderId="0" xfId="0" applyNumberFormat="1"/>
    <xf numFmtId="0" fontId="0" fillId="3" borderId="0" xfId="0" applyFill="1"/>
    <xf numFmtId="0" fontId="0" fillId="4" borderId="0" xfId="0" applyFill="1"/>
    <xf numFmtId="0" fontId="0" fillId="3" borderId="0" xfId="0" applyFill="1" applyAlignment="1">
      <alignment vertical="center"/>
    </xf>
    <xf numFmtId="0" fontId="9" fillId="3" borderId="0" xfId="0" applyFont="1" applyFill="1"/>
    <xf numFmtId="164" fontId="7" fillId="3" borderId="0" xfId="1" applyNumberFormat="1" applyFont="1" applyFill="1" applyAlignment="1">
      <alignment vertical="top"/>
    </xf>
    <xf numFmtId="14" fontId="1" fillId="0" borderId="4" xfId="0" applyNumberFormat="1" applyFont="1" applyBorder="1"/>
    <xf numFmtId="164" fontId="0" fillId="0" borderId="4" xfId="1" applyNumberFormat="1" applyFont="1" applyBorder="1"/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wrapText="1"/>
    </xf>
    <xf numFmtId="0" fontId="11" fillId="0" borderId="0" xfId="0" applyFont="1"/>
    <xf numFmtId="0" fontId="1" fillId="2" borderId="0" xfId="0" applyFont="1" applyFill="1"/>
    <xf numFmtId="0" fontId="1" fillId="2" borderId="7" xfId="0" applyFont="1" applyFill="1" applyBorder="1"/>
    <xf numFmtId="0" fontId="0" fillId="0" borderId="12" xfId="0" applyBorder="1"/>
    <xf numFmtId="0" fontId="0" fillId="0" borderId="13" xfId="0" applyBorder="1"/>
    <xf numFmtId="0" fontId="12" fillId="0" borderId="3" xfId="0" applyFont="1" applyBorder="1"/>
    <xf numFmtId="3" fontId="0" fillId="0" borderId="0" xfId="0" applyNumberFormat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4" borderId="4" xfId="0" applyFill="1" applyBorder="1"/>
    <xf numFmtId="3" fontId="5" fillId="4" borderId="0" xfId="0" applyNumberFormat="1" applyFont="1" applyFill="1" applyAlignment="1">
      <alignment vertical="center"/>
    </xf>
    <xf numFmtId="3" fontId="5" fillId="4" borderId="5" xfId="0" applyNumberFormat="1" applyFont="1" applyFill="1" applyBorder="1" applyAlignment="1">
      <alignment vertical="center"/>
    </xf>
    <xf numFmtId="0" fontId="0" fillId="4" borderId="5" xfId="0" applyFill="1" applyBorder="1"/>
    <xf numFmtId="0" fontId="13" fillId="4" borderId="4" xfId="0" applyFont="1" applyFill="1" applyBorder="1"/>
    <xf numFmtId="0" fontId="13" fillId="4" borderId="0" xfId="0" applyFont="1" applyFill="1"/>
    <xf numFmtId="0" fontId="6" fillId="3" borderId="0" xfId="0" applyFont="1" applyFill="1"/>
    <xf numFmtId="3" fontId="6" fillId="4" borderId="4" xfId="0" applyNumberFormat="1" applyFont="1" applyFill="1" applyBorder="1"/>
    <xf numFmtId="3" fontId="6" fillId="4" borderId="0" xfId="0" applyNumberFormat="1" applyFont="1" applyFill="1"/>
    <xf numFmtId="0" fontId="6" fillId="4" borderId="0" xfId="0" applyFont="1" applyFill="1" applyAlignment="1">
      <alignment horizontal="left"/>
    </xf>
    <xf numFmtId="0" fontId="6" fillId="4" borderId="0" xfId="0" applyFont="1" applyFill="1"/>
    <xf numFmtId="0" fontId="6" fillId="4" borderId="5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5" xfId="0" applyFill="1" applyBorder="1" applyAlignment="1">
      <alignment vertical="center"/>
    </xf>
    <xf numFmtId="0" fontId="18" fillId="5" borderId="0" xfId="0" applyFont="1" applyFill="1" applyAlignment="1">
      <alignment vertical="center"/>
    </xf>
    <xf numFmtId="0" fontId="0" fillId="5" borderId="4" xfId="0" applyFill="1" applyBorder="1"/>
    <xf numFmtId="0" fontId="0" fillId="5" borderId="0" xfId="0" applyFill="1"/>
    <xf numFmtId="164" fontId="7" fillId="5" borderId="0" xfId="1" applyNumberFormat="1" applyFont="1" applyFill="1" applyAlignment="1">
      <alignment vertical="top"/>
    </xf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164" fontId="7" fillId="5" borderId="7" xfId="1" applyNumberFormat="1" applyFont="1" applyFill="1" applyBorder="1" applyAlignment="1">
      <alignment vertical="top"/>
    </xf>
    <xf numFmtId="0" fontId="0" fillId="5" borderId="8" xfId="0" applyFill="1" applyBorder="1"/>
    <xf numFmtId="0" fontId="12" fillId="0" borderId="0" xfId="0" applyFont="1" applyBorder="1"/>
    <xf numFmtId="0" fontId="0" fillId="0" borderId="0" xfId="0" applyBorder="1"/>
    <xf numFmtId="3" fontId="0" fillId="0" borderId="0" xfId="0" applyNumberFormat="1" applyBorder="1" applyAlignment="1">
      <alignment horizontal="center" vertical="center"/>
    </xf>
    <xf numFmtId="14" fontId="0" fillId="0" borderId="7" xfId="0" applyNumberFormat="1" applyBorder="1"/>
    <xf numFmtId="0" fontId="6" fillId="4" borderId="0" xfId="0" applyFont="1" applyFill="1" applyAlignment="1">
      <alignment horizontal="left"/>
    </xf>
    <xf numFmtId="3" fontId="0" fillId="0" borderId="0" xfId="0" applyNumberFormat="1" applyBorder="1"/>
    <xf numFmtId="164" fontId="0" fillId="0" borderId="0" xfId="1" applyNumberFormat="1" applyFont="1" applyBorder="1"/>
    <xf numFmtId="3" fontId="6" fillId="6" borderId="4" xfId="0" applyNumberFormat="1" applyFont="1" applyFill="1" applyBorder="1"/>
    <xf numFmtId="0" fontId="6" fillId="6" borderId="0" xfId="0" applyFont="1" applyFill="1" applyAlignment="1">
      <alignment horizontal="left"/>
    </xf>
    <xf numFmtId="3" fontId="6" fillId="6" borderId="0" xfId="0" applyNumberFormat="1" applyFont="1" applyFill="1"/>
    <xf numFmtId="0" fontId="6" fillId="6" borderId="0" xfId="0" applyFont="1" applyFill="1"/>
    <xf numFmtId="0" fontId="6" fillId="6" borderId="5" xfId="0" applyFont="1" applyFill="1" applyBorder="1"/>
    <xf numFmtId="0" fontId="6" fillId="4" borderId="0" xfId="0" applyFont="1" applyFill="1" applyAlignment="1"/>
    <xf numFmtId="3" fontId="6" fillId="4" borderId="0" xfId="0" applyNumberFormat="1" applyFont="1" applyFill="1" applyBorder="1"/>
    <xf numFmtId="14" fontId="0" fillId="0" borderId="0" xfId="0" applyNumberFormat="1" applyBorder="1"/>
    <xf numFmtId="0" fontId="13" fillId="4" borderId="0" xfId="0" applyFont="1" applyFill="1" applyBorder="1"/>
    <xf numFmtId="3" fontId="13" fillId="4" borderId="0" xfId="0" applyNumberFormat="1" applyFont="1" applyFill="1" applyBorder="1"/>
    <xf numFmtId="164" fontId="0" fillId="0" borderId="8" xfId="1" applyNumberFormat="1" applyFont="1" applyBorder="1"/>
    <xf numFmtId="0" fontId="0" fillId="0" borderId="12" xfId="0" quotePrefix="1" applyBorder="1"/>
    <xf numFmtId="3" fontId="0" fillId="0" borderId="0" xfId="0" applyNumberFormat="1" applyAlignment="1">
      <alignment horizontal="center" vertical="center"/>
    </xf>
    <xf numFmtId="164" fontId="0" fillId="0" borderId="5" xfId="1" applyNumberFormat="1" applyFont="1" applyBorder="1"/>
    <xf numFmtId="0" fontId="1" fillId="0" borderId="4" xfId="0" quotePrefix="1" applyFont="1" applyBorder="1"/>
    <xf numFmtId="164" fontId="0" fillId="0" borderId="0" xfId="1" applyNumberFormat="1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3" fontId="6" fillId="4" borderId="4" xfId="0" applyNumberFormat="1" applyFont="1" applyFill="1" applyBorder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3" fontId="6" fillId="4" borderId="0" xfId="0" applyNumberFormat="1" applyFont="1" applyFill="1" applyAlignment="1">
      <alignment horizontal="right"/>
    </xf>
    <xf numFmtId="0" fontId="6" fillId="4" borderId="5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/>
    </xf>
    <xf numFmtId="0" fontId="17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5" xfId="0" applyFont="1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16" xfId="0" applyFont="1" applyFill="1" applyBorder="1" applyAlignment="1">
      <alignment horizontal="center" vertical="center"/>
    </xf>
    <xf numFmtId="0" fontId="14" fillId="5" borderId="17" xfId="0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center" vertical="center"/>
    </xf>
    <xf numFmtId="3" fontId="6" fillId="5" borderId="22" xfId="0" applyNumberFormat="1" applyFont="1" applyFill="1" applyBorder="1" applyAlignment="1">
      <alignment horizontal="right" vertical="center"/>
    </xf>
    <xf numFmtId="3" fontId="6" fillId="5" borderId="23" xfId="0" applyNumberFormat="1" applyFont="1" applyFill="1" applyBorder="1" applyAlignment="1">
      <alignment horizontal="right" vertical="center"/>
    </xf>
    <xf numFmtId="164" fontId="6" fillId="5" borderId="23" xfId="1" applyNumberFormat="1" applyFont="1" applyFill="1" applyBorder="1" applyAlignment="1">
      <alignment horizontal="left" vertical="center"/>
    </xf>
    <xf numFmtId="164" fontId="6" fillId="5" borderId="24" xfId="1" applyNumberFormat="1" applyFont="1" applyFill="1" applyBorder="1" applyAlignment="1">
      <alignment horizontal="left" vertical="center"/>
    </xf>
    <xf numFmtId="0" fontId="16" fillId="4" borderId="0" xfId="0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12" fillId="4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16" fontId="1" fillId="2" borderId="0" xfId="0" applyNumberFormat="1" applyFont="1" applyFill="1" applyAlignment="1">
      <alignment horizontal="center"/>
    </xf>
    <xf numFmtId="3" fontId="0" fillId="0" borderId="2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3B393"/>
      <color rgb="FF6C7755"/>
      <color rgb="FFFFF8E5"/>
      <color rgb="FFEBB99D"/>
      <color rgb="FF9DA78A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Infographic!$B$20</c:f>
              <c:strCache>
                <c:ptCount val="1"/>
                <c:pt idx="0">
                  <c:v>ebooks</c:v>
                </c:pt>
              </c:strCache>
            </c:strRef>
          </c:tx>
          <c:explosion val="7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1AD-456A-9C70-DE7959DAF40D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1AD-456A-9C70-DE7959DAF40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1AD-456A-9C70-DE7959DAF40D}"/>
              </c:ext>
            </c:extLst>
          </c:dPt>
          <c:cat>
            <c:strRef>
              <c:f>Infographic!$C$21:$C$23</c:f>
              <c:strCache>
                <c:ptCount val="3"/>
                <c:pt idx="0">
                  <c:v>non-circulated</c:v>
                </c:pt>
                <c:pt idx="2">
                  <c:v>circulated</c:v>
                </c:pt>
              </c:strCache>
            </c:strRef>
          </c:cat>
          <c:val>
            <c:numRef>
              <c:f>Infographic!$B$21:$B$23</c:f>
              <c:numCache>
                <c:formatCode>General</c:formatCode>
                <c:ptCount val="3"/>
                <c:pt idx="0">
                  <c:v>20392</c:v>
                </c:pt>
                <c:pt idx="1">
                  <c:v>0</c:v>
                </c:pt>
                <c:pt idx="2" formatCode="#,##0">
                  <c:v>57019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1AD-456A-9C70-DE7959DAF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accent5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Infographic!$I$20</c:f>
              <c:strCache>
                <c:ptCount val="1"/>
                <c:pt idx="0">
                  <c:v>Audiobooks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588-4C40-AE93-166C17B9FA65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588-4C40-AE93-166C17B9FA65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588-4C40-AE93-166C17B9FA65}"/>
              </c:ext>
            </c:extLst>
          </c:dPt>
          <c:cat>
            <c:strRef>
              <c:f>Infographic!$J$21:$K$23</c:f>
              <c:strCache>
                <c:ptCount val="3"/>
                <c:pt idx="0">
                  <c:v>not circulated</c:v>
                </c:pt>
                <c:pt idx="2">
                  <c:v>circulated</c:v>
                </c:pt>
              </c:strCache>
            </c:strRef>
          </c:cat>
          <c:val>
            <c:numRef>
              <c:f>Infographic!$I$21:$I$23</c:f>
              <c:numCache>
                <c:formatCode>General</c:formatCode>
                <c:ptCount val="3"/>
                <c:pt idx="0">
                  <c:v>2731</c:v>
                </c:pt>
                <c:pt idx="1">
                  <c:v>0</c:v>
                </c:pt>
                <c:pt idx="2" formatCode="#,##0">
                  <c:v>33853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588-4C40-AE93-166C17B9F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accent5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0">
                <a:solidFill>
                  <a:sysClr val="windowText" lastClr="000000"/>
                </a:solidFill>
                <a:latin typeface="Georgia" panose="02040502050405020303" pitchFamily="18" charset="0"/>
              </a:rPr>
              <a:t>Average Waiting Period (as of…)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'OverDrive Statistics'!$A$66:$A$77</c:f>
              <c:numCache>
                <c:formatCode>m/d/yyyy</c:formatCode>
                <c:ptCount val="12"/>
                <c:pt idx="0">
                  <c:v>45691</c:v>
                </c:pt>
                <c:pt idx="1">
                  <c:v>45717</c:v>
                </c:pt>
                <c:pt idx="2">
                  <c:v>45748</c:v>
                </c:pt>
                <c:pt idx="3">
                  <c:v>45778</c:v>
                </c:pt>
                <c:pt idx="4">
                  <c:v>45809</c:v>
                </c:pt>
                <c:pt idx="5">
                  <c:v>45839</c:v>
                </c:pt>
                <c:pt idx="6">
                  <c:v>45870</c:v>
                </c:pt>
                <c:pt idx="7">
                  <c:v>45901</c:v>
                </c:pt>
                <c:pt idx="8">
                  <c:v>45931</c:v>
                </c:pt>
                <c:pt idx="9">
                  <c:v>45962</c:v>
                </c:pt>
                <c:pt idx="10">
                  <c:v>45992</c:v>
                </c:pt>
                <c:pt idx="11">
                  <c:v>46024</c:v>
                </c:pt>
              </c:numCache>
            </c:numRef>
          </c:cat>
          <c:val>
            <c:numRef>
              <c:f>'OverDrive Statistics'!$B$66:$B$77</c:f>
              <c:numCache>
                <c:formatCode>General</c:formatCode>
                <c:ptCount val="12"/>
                <c:pt idx="0">
                  <c:v>73.64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85-4247-9814-49EF49A6E5D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02765792"/>
        <c:axId val="402767360"/>
      </c:lineChart>
      <c:catAx>
        <c:axId val="40276579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2767360"/>
        <c:crosses val="autoZero"/>
        <c:auto val="0"/>
        <c:lblAlgn val="ctr"/>
        <c:lblOffset val="100"/>
        <c:noMultiLvlLbl val="0"/>
      </c:catAx>
      <c:valAx>
        <c:axId val="402767360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2765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8E5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0">
                <a:solidFill>
                  <a:sysClr val="windowText" lastClr="000000"/>
                </a:solidFill>
                <a:latin typeface="Georgia" panose="02040502050405020303" pitchFamily="18" charset="0"/>
              </a:rPr>
              <a:t>Patrons with Checkouts (per day)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977443654809965E-2"/>
          <c:y val="0.35156563243400796"/>
          <c:w val="0.91475418820907251"/>
          <c:h val="0.3563059963646092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'OverDrive Statistics'!$A$45:$A$56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'OverDrive Statistics'!$B$45:$B$56</c:f>
              <c:numCache>
                <c:formatCode>_(* #,##0_);_(* \(#,##0\);_(* "-"??_);_(@_)</c:formatCode>
                <c:ptCount val="12"/>
                <c:pt idx="0">
                  <c:v>20433.258064516129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C0-4DA1-9A5C-25939080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765792"/>
        <c:axId val="402767360"/>
      </c:lineChart>
      <c:catAx>
        <c:axId val="40276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2767360"/>
        <c:crosses val="autoZero"/>
        <c:auto val="0"/>
        <c:lblAlgn val="ctr"/>
        <c:lblOffset val="100"/>
        <c:noMultiLvlLbl val="0"/>
      </c:catAx>
      <c:valAx>
        <c:axId val="402767360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2765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8E5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  <a:latin typeface="Georgia" panose="02040502050405020303" pitchFamily="18" charset="0"/>
              </a:rPr>
              <a:t>Total Simultaneous</a:t>
            </a:r>
            <a:r>
              <a:rPr lang="en-US" baseline="0">
                <a:solidFill>
                  <a:sysClr val="windowText" lastClr="000000"/>
                </a:solidFill>
                <a:latin typeface="Georgia" panose="02040502050405020303" pitchFamily="18" charset="0"/>
              </a:rPr>
              <a:t> Use by </a:t>
            </a:r>
            <a:r>
              <a:rPr lang="en-US">
                <a:solidFill>
                  <a:sysClr val="windowText" lastClr="000000"/>
                </a:solidFill>
                <a:latin typeface="Georgia" panose="02040502050405020303" pitchFamily="18" charset="0"/>
              </a:rPr>
              <a:t>Month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'Simultaneous Use Circ'!$E$2:$P$2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'Simultaneous Use Circ'!$E$8:$P$8</c:f>
              <c:numCache>
                <c:formatCode>#,##0</c:formatCode>
                <c:ptCount val="12"/>
                <c:pt idx="0">
                  <c:v>77490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C5-41DD-94E9-28004B949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204728"/>
        <c:axId val="789212272"/>
      </c:lineChart>
      <c:catAx>
        <c:axId val="789204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212272"/>
        <c:crosses val="autoZero"/>
        <c:auto val="1"/>
        <c:lblAlgn val="ctr"/>
        <c:lblOffset val="100"/>
        <c:noMultiLvlLbl val="0"/>
      </c:catAx>
      <c:valAx>
        <c:axId val="789212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204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accent5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Infographic!$E$32</c:f>
              <c:strCache>
                <c:ptCount val="1"/>
                <c:pt idx="0">
                  <c:v>magazines</c:v>
                </c:pt>
              </c:strCache>
            </c:strRef>
          </c:tx>
          <c:explosion val="7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D5A-4C4B-85EC-EABDD061C96D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D5A-4C4B-85EC-EABDD061C96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D5A-4C4B-85EC-EABDD061C96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970-46D0-AA74-B86F38FA32E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970-46D0-AA74-B86F38FA32E2}"/>
              </c:ext>
            </c:extLst>
          </c:dPt>
          <c:dPt>
            <c:idx val="5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D5A-4C4B-85EC-EABDD061C96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970-46D0-AA74-B86F38FA32E2}"/>
              </c:ext>
            </c:extLst>
          </c:dPt>
          <c:cat>
            <c:strRef>
              <c:f>Infographic!$F$32:$F$38</c:f>
              <c:strCache>
                <c:ptCount val="6"/>
                <c:pt idx="1">
                  <c:v>non-circulated</c:v>
                </c:pt>
                <c:pt idx="5">
                  <c:v>circulated</c:v>
                </c:pt>
              </c:strCache>
            </c:strRef>
          </c:cat>
          <c:val>
            <c:numRef>
              <c:f>Infographic!$E$32:$E$38</c:f>
              <c:numCache>
                <c:formatCode>#,##0</c:formatCode>
                <c:ptCount val="7"/>
                <c:pt idx="0" formatCode="General">
                  <c:v>0</c:v>
                </c:pt>
                <c:pt idx="1">
                  <c:v>1857</c:v>
                </c:pt>
                <c:pt idx="4" formatCode="General">
                  <c:v>0</c:v>
                </c:pt>
                <c:pt idx="5">
                  <c:v>3842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D5A-4C4B-85EC-EABDD061C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accent5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Patrons with Checkouts</a:t>
            </a:r>
            <a:r>
              <a:rPr lang="en-US" sz="1600" baseline="0"/>
              <a:t> by Month (avg/day)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'OverDrive Statistics'!$B$45:$B$56</c:f>
              <c:strCache>
                <c:ptCount val="12"/>
                <c:pt idx="0">
                  <c:v> 20,433 </c:v>
                </c:pt>
              </c:strCache>
            </c:strRef>
          </c:tx>
          <c:invertIfNegative val="0"/>
          <c:cat>
            <c:strRef>
              <c:f>'OverDrive Statistics'!$A$45:$A$56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'OverDrive Statistics'!$B$45:$B$56</c:f>
              <c:numCache>
                <c:formatCode>_(* #,##0_);_(* \(#,##0\);_(* "-"??_);_(@_)</c:formatCode>
                <c:ptCount val="12"/>
                <c:pt idx="0">
                  <c:v>20433.258064516129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8A-4065-A71A-877C094D7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770496"/>
        <c:axId val="402768144"/>
      </c:barChart>
      <c:catAx>
        <c:axId val="402770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02768144"/>
        <c:crosses val="autoZero"/>
        <c:auto val="1"/>
        <c:lblAlgn val="ctr"/>
        <c:lblOffset val="100"/>
        <c:noMultiLvlLbl val="0"/>
      </c:catAx>
      <c:valAx>
        <c:axId val="402768144"/>
        <c:scaling>
          <c:orientation val="minMax"/>
          <c:min val="0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402770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ysClr val="windowText" lastClr="000000"/>
                </a:solidFill>
              </a:rPr>
              <a:t>Average Waiting Period (as of…)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'OverDrive Statistics'!$B$65</c:f>
              <c:strCache>
                <c:ptCount val="1"/>
                <c:pt idx="0">
                  <c:v>Current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'OverDrive Statistics'!$A$66:$A$77</c:f>
              <c:numCache>
                <c:formatCode>m/d/yyyy</c:formatCode>
                <c:ptCount val="12"/>
                <c:pt idx="0">
                  <c:v>45691</c:v>
                </c:pt>
                <c:pt idx="1">
                  <c:v>45717</c:v>
                </c:pt>
                <c:pt idx="2">
                  <c:v>45748</c:v>
                </c:pt>
                <c:pt idx="3">
                  <c:v>45778</c:v>
                </c:pt>
                <c:pt idx="4">
                  <c:v>45809</c:v>
                </c:pt>
                <c:pt idx="5">
                  <c:v>45839</c:v>
                </c:pt>
                <c:pt idx="6">
                  <c:v>45870</c:v>
                </c:pt>
                <c:pt idx="7">
                  <c:v>45901</c:v>
                </c:pt>
                <c:pt idx="8">
                  <c:v>45931</c:v>
                </c:pt>
                <c:pt idx="9">
                  <c:v>45962</c:v>
                </c:pt>
                <c:pt idx="10">
                  <c:v>45992</c:v>
                </c:pt>
                <c:pt idx="11">
                  <c:v>46024</c:v>
                </c:pt>
              </c:numCache>
            </c:numRef>
          </c:cat>
          <c:val>
            <c:numRef>
              <c:f>'OverDrive Statistics'!$B$66:$B$77</c:f>
              <c:numCache>
                <c:formatCode>General</c:formatCode>
                <c:ptCount val="12"/>
                <c:pt idx="0">
                  <c:v>73.64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5B-4708-81CE-7B692AAB1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765792"/>
        <c:axId val="402767360"/>
      </c:barChart>
      <c:catAx>
        <c:axId val="40276579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2767360"/>
        <c:crosses val="autoZero"/>
        <c:auto val="0"/>
        <c:lblAlgn val="ctr"/>
        <c:lblOffset val="100"/>
        <c:noMultiLvlLbl val="0"/>
      </c:catAx>
      <c:valAx>
        <c:axId val="4027673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2765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9122</xdr:colOff>
      <xdr:row>13</xdr:row>
      <xdr:rowOff>17780</xdr:rowOff>
    </xdr:from>
    <xdr:to>
      <xdr:col>6</xdr:col>
      <xdr:colOff>503535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45970</xdr:colOff>
      <xdr:row>13</xdr:row>
      <xdr:rowOff>19685</xdr:rowOff>
    </xdr:from>
    <xdr:to>
      <xdr:col>13</xdr:col>
      <xdr:colOff>481099</xdr:colOff>
      <xdr:row>20</xdr:row>
      <xdr:rowOff>168910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54610</xdr:colOff>
      <xdr:row>39</xdr:row>
      <xdr:rowOff>38101</xdr:rowOff>
    </xdr:from>
    <xdr:to>
      <xdr:col>13</xdr:col>
      <xdr:colOff>473710</xdr:colOff>
      <xdr:row>47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60960</xdr:colOff>
      <xdr:row>47</xdr:row>
      <xdr:rowOff>12700</xdr:rowOff>
    </xdr:from>
    <xdr:to>
      <xdr:col>13</xdr:col>
      <xdr:colOff>482600</xdr:colOff>
      <xdr:row>54</xdr:row>
      <xdr:rowOff>149859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38100</xdr:colOff>
      <xdr:row>58</xdr:row>
      <xdr:rowOff>20320</xdr:rowOff>
    </xdr:from>
    <xdr:to>
      <xdr:col>13</xdr:col>
      <xdr:colOff>495300</xdr:colOff>
      <xdr:row>64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10562</xdr:colOff>
      <xdr:row>26</xdr:row>
      <xdr:rowOff>16280</xdr:rowOff>
    </xdr:from>
    <xdr:to>
      <xdr:col>10</xdr:col>
      <xdr:colOff>510885</xdr:colOff>
      <xdr:row>34</xdr:row>
      <xdr:rowOff>15818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42</xdr:row>
      <xdr:rowOff>33338</xdr:rowOff>
    </xdr:from>
    <xdr:to>
      <xdr:col>8</xdr:col>
      <xdr:colOff>212725</xdr:colOff>
      <xdr:row>58</xdr:row>
      <xdr:rowOff>7937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403868</xdr:colOff>
      <xdr:row>63</xdr:row>
      <xdr:rowOff>110807</xdr:rowOff>
    </xdr:from>
    <xdr:to>
      <xdr:col>8</xdr:col>
      <xdr:colOff>373388</xdr:colOff>
      <xdr:row>79</xdr:row>
      <xdr:rowOff>44132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abSelected="1" zoomScale="110" zoomScaleNormal="110" zoomScaleSheetLayoutView="130" workbookViewId="0"/>
  </sheetViews>
  <sheetFormatPr defaultColWidth="0" defaultRowHeight="13.9" customHeight="1" zeroHeight="1"/>
  <cols>
    <col min="1" max="1" width="1.7109375" style="44" customWidth="1"/>
    <col min="2" max="2" width="9" customWidth="1"/>
    <col min="3" max="4" width="7.7109375" customWidth="1"/>
    <col min="5" max="5" width="8.5703125" customWidth="1"/>
    <col min="6" max="7" width="7.7109375" customWidth="1"/>
    <col min="8" max="8" width="1.7109375" customWidth="1"/>
    <col min="9" max="9" width="8.5703125" customWidth="1"/>
    <col min="10" max="14" width="7.7109375" customWidth="1"/>
    <col min="15" max="15" width="1.7109375" style="44" customWidth="1"/>
    <col min="16" max="16384" width="9.140625" hidden="1"/>
  </cols>
  <sheetData>
    <row r="1" spans="1:15" ht="13.9" customHeight="1">
      <c r="A1" s="92"/>
      <c r="B1" s="106" t="s">
        <v>30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8"/>
      <c r="O1" s="48"/>
    </row>
    <row r="2" spans="1:15" ht="13.9" customHeight="1">
      <c r="B2" s="109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1"/>
      <c r="O2" s="48"/>
    </row>
    <row r="3" spans="1:15" ht="13.9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1"/>
      <c r="O3" s="48"/>
    </row>
    <row r="4" spans="1:15" ht="13.9" customHeight="1">
      <c r="B4" s="112" t="s">
        <v>87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4"/>
      <c r="O4" s="48"/>
    </row>
    <row r="5" spans="1:15" ht="13.9" customHeight="1">
      <c r="B5" s="115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7"/>
      <c r="O5" s="48"/>
    </row>
    <row r="6" spans="1:15" ht="13.15" customHeight="1">
      <c r="A6" s="49"/>
      <c r="B6" s="118" t="s">
        <v>51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20"/>
      <c r="O6" s="48"/>
    </row>
    <row r="7" spans="1:15" ht="9" customHeight="1" thickBot="1">
      <c r="A7" s="49"/>
      <c r="B7" s="121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3"/>
      <c r="O7" s="48"/>
    </row>
    <row r="8" spans="1:15" ht="10.5" customHeight="1">
      <c r="B8" s="124" t="str">
        <f>TEXT('OverDrive Statistics'!N19,"#,##0") &amp;" Checkouts this Year"</f>
        <v>895,847 Checkouts this Year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6"/>
      <c r="O8" s="48"/>
    </row>
    <row r="9" spans="1:15" ht="10.15" customHeight="1">
      <c r="B9" s="124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6"/>
      <c r="O9" s="48"/>
    </row>
    <row r="10" spans="1:15" ht="13.9" customHeight="1">
      <c r="A10" s="49"/>
      <c r="B10" s="127" t="s">
        <v>34</v>
      </c>
      <c r="C10" s="128"/>
      <c r="D10" s="128"/>
      <c r="E10" s="128"/>
      <c r="F10" s="128"/>
      <c r="G10" s="128"/>
      <c r="H10" s="31"/>
      <c r="I10" s="130" t="s">
        <v>31</v>
      </c>
      <c r="J10" s="128"/>
      <c r="K10" s="128"/>
      <c r="L10" s="128"/>
      <c r="M10" s="128"/>
      <c r="N10" s="131"/>
      <c r="O10" s="48"/>
    </row>
    <row r="11" spans="1:15" ht="13.9" customHeight="1">
      <c r="A11" s="49"/>
      <c r="B11" s="129"/>
      <c r="C11" s="128"/>
      <c r="D11" s="128"/>
      <c r="E11" s="128"/>
      <c r="F11" s="128"/>
      <c r="G11" s="128"/>
      <c r="H11" s="31"/>
      <c r="I11" s="128"/>
      <c r="J11" s="128"/>
      <c r="K11" s="128"/>
      <c r="L11" s="128"/>
      <c r="M11" s="128"/>
      <c r="N11" s="131"/>
      <c r="O11" s="48"/>
    </row>
    <row r="12" spans="1:15" ht="13.9" customHeight="1">
      <c r="A12" s="49"/>
      <c r="B12" s="101">
        <f>'OverDrive Statistics'!B7</f>
        <v>343539</v>
      </c>
      <c r="C12" s="102"/>
      <c r="D12" s="102"/>
      <c r="E12" s="103" t="s">
        <v>64</v>
      </c>
      <c r="F12" s="103"/>
      <c r="G12" s="103"/>
      <c r="H12" s="31"/>
      <c r="I12" s="104">
        <f>'OverDrive Statistics'!B3</f>
        <v>425947</v>
      </c>
      <c r="J12" s="102"/>
      <c r="K12" s="102"/>
      <c r="L12" s="103" t="s">
        <v>64</v>
      </c>
      <c r="M12" s="103"/>
      <c r="N12" s="105"/>
      <c r="O12" s="48"/>
    </row>
    <row r="13" spans="1:15" ht="13.9" customHeight="1">
      <c r="A13" s="49"/>
      <c r="B13" s="101">
        <f>'OverDrive Statistics'!B62</f>
        <v>17952</v>
      </c>
      <c r="C13" s="102"/>
      <c r="D13" s="102"/>
      <c r="E13" s="103" t="s">
        <v>52</v>
      </c>
      <c r="F13" s="103"/>
      <c r="G13" s="103"/>
      <c r="H13" s="31"/>
      <c r="I13" s="104">
        <f>'OverDrive Statistics'!B61</f>
        <v>17816</v>
      </c>
      <c r="J13" s="102"/>
      <c r="K13" s="102"/>
      <c r="L13" s="103" t="s">
        <v>52</v>
      </c>
      <c r="M13" s="103"/>
      <c r="N13" s="105"/>
      <c r="O13" s="48"/>
    </row>
    <row r="14" spans="1:15" ht="13.9" customHeight="1">
      <c r="A14" s="49"/>
      <c r="B14" s="50"/>
      <c r="C14" s="32"/>
      <c r="D14" s="32"/>
      <c r="E14" s="32"/>
      <c r="F14" s="32"/>
      <c r="G14" s="32"/>
      <c r="H14" s="31"/>
      <c r="I14" s="32"/>
      <c r="J14" s="51"/>
      <c r="K14" s="51"/>
      <c r="L14" s="51"/>
      <c r="M14" s="51"/>
      <c r="N14" s="52"/>
      <c r="O14" s="48"/>
    </row>
    <row r="15" spans="1:15" ht="13.9" customHeight="1">
      <c r="A15" s="49"/>
      <c r="B15" s="50"/>
      <c r="C15" s="32"/>
      <c r="D15" s="32"/>
      <c r="E15" s="32"/>
      <c r="F15" s="32"/>
      <c r="G15" s="32"/>
      <c r="H15" s="31"/>
      <c r="I15" s="32"/>
      <c r="J15" s="51"/>
      <c r="K15" s="51"/>
      <c r="L15" s="51"/>
      <c r="M15" s="51"/>
      <c r="N15" s="52"/>
      <c r="O15" s="48"/>
    </row>
    <row r="16" spans="1:15" ht="13.9" customHeight="1">
      <c r="A16" s="49"/>
      <c r="B16" s="50"/>
      <c r="C16" s="32"/>
      <c r="D16" s="32"/>
      <c r="E16" s="32"/>
      <c r="F16" s="32"/>
      <c r="G16" s="32"/>
      <c r="H16" s="31"/>
      <c r="I16" s="32"/>
      <c r="J16" s="32"/>
      <c r="K16" s="32"/>
      <c r="L16" s="32"/>
      <c r="M16" s="32"/>
      <c r="N16" s="53"/>
      <c r="O16" s="48"/>
    </row>
    <row r="17" spans="1:15" s="44" customFormat="1" ht="13.9" customHeight="1">
      <c r="A17" s="49"/>
      <c r="B17" s="50"/>
      <c r="C17" s="32"/>
      <c r="D17" s="32"/>
      <c r="E17" s="32"/>
      <c r="F17" s="32"/>
      <c r="G17" s="32"/>
      <c r="H17" s="31"/>
      <c r="I17" s="32"/>
      <c r="J17" s="32"/>
      <c r="K17" s="32"/>
      <c r="L17" s="32"/>
      <c r="M17" s="32"/>
      <c r="N17" s="53"/>
      <c r="O17" s="48"/>
    </row>
    <row r="18" spans="1:15" s="44" customFormat="1" ht="13.9" customHeight="1">
      <c r="A18" s="49"/>
      <c r="B18" s="50"/>
      <c r="C18" s="32"/>
      <c r="D18" s="32"/>
      <c r="E18" s="32"/>
      <c r="F18" s="32"/>
      <c r="G18" s="32"/>
      <c r="H18" s="31"/>
      <c r="I18" s="32"/>
      <c r="J18" s="32"/>
      <c r="K18" s="32"/>
      <c r="L18" s="32"/>
      <c r="M18" s="32"/>
      <c r="N18" s="53"/>
      <c r="O18" s="48"/>
    </row>
    <row r="19" spans="1:15" s="44" customFormat="1" ht="13.9" customHeight="1">
      <c r="A19" s="49"/>
      <c r="B19" s="50"/>
      <c r="C19" s="32"/>
      <c r="D19" s="32"/>
      <c r="E19" s="32"/>
      <c r="F19" s="32"/>
      <c r="G19" s="32"/>
      <c r="H19" s="31"/>
      <c r="I19" s="32"/>
      <c r="J19" s="32"/>
      <c r="K19" s="32"/>
      <c r="L19" s="32"/>
      <c r="M19" s="32"/>
      <c r="N19" s="53"/>
      <c r="O19" s="48"/>
    </row>
    <row r="20" spans="1:15" s="44" customFormat="1" ht="13.9" customHeight="1">
      <c r="A20" s="49"/>
      <c r="B20" s="54" t="s">
        <v>53</v>
      </c>
      <c r="C20" s="55"/>
      <c r="D20" s="32"/>
      <c r="E20" s="32"/>
      <c r="F20" s="32"/>
      <c r="G20" s="32"/>
      <c r="H20" s="31"/>
      <c r="I20" s="55" t="s">
        <v>31</v>
      </c>
      <c r="J20" s="55"/>
      <c r="K20" s="32"/>
      <c r="L20" s="32"/>
      <c r="M20" s="32"/>
      <c r="N20" s="53"/>
      <c r="O20" s="48"/>
    </row>
    <row r="21" spans="1:15" s="44" customFormat="1" ht="13.9" customHeight="1">
      <c r="A21" s="49"/>
      <c r="B21" s="54">
        <f>E23-B23</f>
        <v>20392</v>
      </c>
      <c r="C21" s="55" t="s">
        <v>54</v>
      </c>
      <c r="D21" s="32"/>
      <c r="E21" s="32"/>
      <c r="F21" s="32"/>
      <c r="G21" s="32"/>
      <c r="H21" s="31"/>
      <c r="I21" s="55">
        <f>L23-I23</f>
        <v>2731</v>
      </c>
      <c r="J21" s="55" t="s">
        <v>55</v>
      </c>
      <c r="K21" s="32"/>
      <c r="L21" s="32"/>
      <c r="M21" s="32"/>
      <c r="N21" s="53"/>
      <c r="O21" s="48"/>
    </row>
    <row r="22" spans="1:15" s="44" customFormat="1" ht="13.9" customHeight="1">
      <c r="A22" s="49"/>
      <c r="B22" s="135" t="str">
        <f>ROUND(B23/E23,3)*100 &amp; "% of titles circulated"</f>
        <v>73.7% of titles circulated</v>
      </c>
      <c r="C22" s="136"/>
      <c r="D22" s="136"/>
      <c r="E22" s="136"/>
      <c r="F22" s="136"/>
      <c r="G22" s="136"/>
      <c r="H22" s="56"/>
      <c r="I22" s="136" t="str">
        <f>ROUND(I23/L23,3)*100 &amp; "% of titles circulated"</f>
        <v>92.5% of titles circulated</v>
      </c>
      <c r="J22" s="136"/>
      <c r="K22" s="136"/>
      <c r="L22" s="136"/>
      <c r="M22" s="136"/>
      <c r="N22" s="137"/>
      <c r="O22" s="48"/>
    </row>
    <row r="23" spans="1:15" s="44" customFormat="1" ht="13.9" customHeight="1">
      <c r="A23" s="49"/>
      <c r="B23" s="57">
        <f>'OverDrive Statistics'!B83</f>
        <v>57019</v>
      </c>
      <c r="C23" s="103" t="s">
        <v>56</v>
      </c>
      <c r="D23" s="103"/>
      <c r="E23" s="58">
        <f>'OverDrive Statistics'!B27</f>
        <v>77411</v>
      </c>
      <c r="F23" s="59" t="s">
        <v>57</v>
      </c>
      <c r="G23" s="59"/>
      <c r="H23" s="56"/>
      <c r="I23" s="58">
        <f>'OverDrive Statistics'!B82</f>
        <v>33853</v>
      </c>
      <c r="J23" s="60" t="s">
        <v>56</v>
      </c>
      <c r="K23" s="60"/>
      <c r="L23" s="58">
        <f>'OverDrive Statistics'!B26</f>
        <v>36584</v>
      </c>
      <c r="M23" s="60" t="s">
        <v>57</v>
      </c>
      <c r="N23" s="61"/>
      <c r="O23" s="48"/>
    </row>
    <row r="24" spans="1:15" s="44" customFormat="1" ht="6.75" customHeight="1">
      <c r="A24" s="49"/>
      <c r="B24" s="81"/>
      <c r="C24" s="82"/>
      <c r="D24" s="82"/>
      <c r="E24" s="83"/>
      <c r="F24" s="82"/>
      <c r="G24" s="82"/>
      <c r="H24" s="84"/>
      <c r="I24" s="83"/>
      <c r="J24" s="84"/>
      <c r="K24" s="84"/>
      <c r="L24" s="83"/>
      <c r="M24" s="84"/>
      <c r="N24" s="85"/>
      <c r="O24" s="48"/>
    </row>
    <row r="25" spans="1:15" s="44" customFormat="1" ht="23.25" customHeight="1">
      <c r="A25" s="49"/>
      <c r="B25" s="81"/>
      <c r="C25" s="82"/>
      <c r="D25" s="82"/>
      <c r="E25" s="58"/>
      <c r="F25" s="78"/>
      <c r="G25" s="148" t="s">
        <v>67</v>
      </c>
      <c r="H25" s="149"/>
      <c r="I25" s="149"/>
      <c r="J25" s="60"/>
      <c r="K25" s="60"/>
      <c r="L25" s="83"/>
      <c r="M25" s="84"/>
      <c r="N25" s="85"/>
      <c r="O25" s="48"/>
    </row>
    <row r="26" spans="1:15" s="44" customFormat="1" ht="13.9" customHeight="1">
      <c r="A26" s="49"/>
      <c r="B26" s="81"/>
      <c r="C26" s="82"/>
      <c r="D26" s="82"/>
      <c r="E26" s="58"/>
      <c r="F26" s="150">
        <f>'OverDrive Statistics'!B17</f>
        <v>126361</v>
      </c>
      <c r="G26" s="150"/>
      <c r="H26" s="150"/>
      <c r="I26" s="103" t="s">
        <v>64</v>
      </c>
      <c r="J26" s="103"/>
      <c r="K26" s="103"/>
      <c r="L26" s="83"/>
      <c r="M26" s="84"/>
      <c r="N26" s="85"/>
      <c r="O26" s="48"/>
    </row>
    <row r="27" spans="1:15" s="44" customFormat="1" ht="13.9" customHeight="1">
      <c r="A27" s="49"/>
      <c r="B27" s="81"/>
      <c r="C27" s="82"/>
      <c r="D27" s="82"/>
      <c r="E27" s="58"/>
      <c r="F27" s="78"/>
      <c r="G27" s="78"/>
      <c r="H27" s="60"/>
      <c r="I27" s="58"/>
      <c r="J27" s="60"/>
      <c r="K27" s="60"/>
      <c r="L27" s="83"/>
      <c r="M27" s="84"/>
      <c r="N27" s="85"/>
      <c r="O27" s="48"/>
    </row>
    <row r="28" spans="1:15" s="44" customFormat="1" ht="13.9" customHeight="1">
      <c r="A28" s="49"/>
      <c r="B28" s="81"/>
      <c r="C28" s="82"/>
      <c r="D28" s="82"/>
      <c r="E28" s="58"/>
      <c r="F28" s="78"/>
      <c r="G28" s="78"/>
      <c r="H28" s="60"/>
      <c r="I28" s="58"/>
      <c r="J28" s="60"/>
      <c r="K28" s="60"/>
      <c r="L28" s="83"/>
      <c r="M28" s="84"/>
      <c r="N28" s="85"/>
      <c r="O28" s="48"/>
    </row>
    <row r="29" spans="1:15" s="44" customFormat="1" ht="13.9" customHeight="1">
      <c r="A29" s="49"/>
      <c r="B29" s="81"/>
      <c r="C29" s="82"/>
      <c r="D29" s="82"/>
      <c r="E29" s="58"/>
      <c r="F29" s="78"/>
      <c r="G29" s="78"/>
      <c r="H29" s="60"/>
      <c r="I29" s="58"/>
      <c r="J29" s="60"/>
      <c r="K29" s="60"/>
      <c r="L29" s="83"/>
      <c r="M29" s="84"/>
      <c r="N29" s="85"/>
      <c r="O29" s="48"/>
    </row>
    <row r="30" spans="1:15" s="44" customFormat="1" ht="13.9" customHeight="1">
      <c r="A30" s="49"/>
      <c r="B30" s="81"/>
      <c r="C30" s="82"/>
      <c r="D30" s="82"/>
      <c r="E30" s="58"/>
      <c r="F30" s="78"/>
      <c r="G30" s="78"/>
      <c r="H30" s="60"/>
      <c r="I30" s="58"/>
      <c r="J30" s="60"/>
      <c r="K30" s="60"/>
      <c r="L30" s="83"/>
      <c r="M30" s="84"/>
      <c r="N30" s="85"/>
      <c r="O30" s="48"/>
    </row>
    <row r="31" spans="1:15" s="44" customFormat="1" ht="13.9" customHeight="1">
      <c r="A31" s="49"/>
      <c r="B31" s="81"/>
      <c r="C31" s="82"/>
      <c r="D31" s="82"/>
      <c r="E31" s="58"/>
      <c r="F31" s="78"/>
      <c r="G31" s="78"/>
      <c r="H31" s="60"/>
      <c r="I31" s="58"/>
      <c r="J31" s="60"/>
      <c r="K31" s="60"/>
      <c r="L31" s="83"/>
      <c r="M31" s="84"/>
      <c r="N31" s="85"/>
      <c r="O31" s="48"/>
    </row>
    <row r="32" spans="1:15" s="44" customFormat="1" ht="13.9" customHeight="1">
      <c r="A32" s="49"/>
      <c r="B32" s="81"/>
      <c r="C32" s="82"/>
      <c r="D32" s="82"/>
      <c r="E32" s="89" t="s">
        <v>69</v>
      </c>
      <c r="F32" s="55"/>
      <c r="G32" s="78"/>
      <c r="H32" s="60"/>
      <c r="I32" s="58"/>
      <c r="J32" s="60"/>
      <c r="K32" s="60"/>
      <c r="L32" s="83"/>
      <c r="M32" s="84"/>
      <c r="N32" s="85"/>
      <c r="O32" s="48"/>
    </row>
    <row r="33" spans="1:15" s="44" customFormat="1" ht="13.9" customHeight="1">
      <c r="A33" s="49"/>
      <c r="B33" s="81"/>
      <c r="C33" s="82"/>
      <c r="D33" s="82"/>
      <c r="E33" s="90">
        <f>I37-E37</f>
        <v>1857</v>
      </c>
      <c r="F33" s="55" t="s">
        <v>54</v>
      </c>
      <c r="G33" s="78"/>
      <c r="H33" s="60"/>
      <c r="I33" s="58"/>
      <c r="J33" s="60"/>
      <c r="K33" s="60"/>
      <c r="L33" s="83"/>
      <c r="M33" s="84"/>
      <c r="N33" s="85"/>
      <c r="O33" s="48"/>
    </row>
    <row r="34" spans="1:15" s="44" customFormat="1" ht="12" customHeight="1">
      <c r="A34" s="49"/>
      <c r="B34" s="81"/>
      <c r="C34" s="82"/>
      <c r="D34" s="82"/>
      <c r="E34" s="58"/>
      <c r="F34" s="78"/>
      <c r="G34" s="78"/>
      <c r="H34" s="60"/>
      <c r="I34" s="58"/>
      <c r="J34" s="60"/>
      <c r="K34" s="60"/>
      <c r="L34" s="83"/>
      <c r="M34" s="84"/>
      <c r="N34" s="85"/>
      <c r="O34" s="48"/>
    </row>
    <row r="35" spans="1:15" s="44" customFormat="1" ht="4.5" customHeight="1">
      <c r="A35" s="49"/>
      <c r="B35" s="81"/>
      <c r="C35" s="82"/>
      <c r="D35" s="82"/>
      <c r="E35" s="58"/>
      <c r="F35" s="78"/>
      <c r="G35" s="78"/>
      <c r="H35" s="60"/>
      <c r="I35" s="58"/>
      <c r="J35" s="60"/>
      <c r="K35" s="60"/>
      <c r="L35" s="83"/>
      <c r="M35" s="84"/>
      <c r="N35" s="85"/>
      <c r="O35" s="48"/>
    </row>
    <row r="36" spans="1:15" s="44" customFormat="1" ht="12" customHeight="1">
      <c r="A36" s="49"/>
      <c r="B36" s="81"/>
      <c r="C36" s="82"/>
      <c r="D36" s="82"/>
      <c r="E36" s="151" t="str">
        <f>ROUND(E37/I37,3)*100 &amp; "% of titles circulated"</f>
        <v>67.4% of titles circulated</v>
      </c>
      <c r="F36" s="151"/>
      <c r="G36" s="151"/>
      <c r="H36" s="151"/>
      <c r="I36" s="151"/>
      <c r="J36" s="151"/>
      <c r="K36" s="151"/>
      <c r="L36" s="83"/>
      <c r="M36" s="84"/>
      <c r="N36" s="85"/>
      <c r="O36" s="48"/>
    </row>
    <row r="37" spans="1:15" s="44" customFormat="1" ht="12" customHeight="1">
      <c r="A37" s="49"/>
      <c r="B37" s="81"/>
      <c r="C37" s="82"/>
      <c r="D37" s="82"/>
      <c r="E37" s="87">
        <f>'OverDrive Statistics'!B84</f>
        <v>3842</v>
      </c>
      <c r="F37" s="86" t="s">
        <v>56</v>
      </c>
      <c r="G37" s="86"/>
      <c r="H37" s="86"/>
      <c r="I37" s="58">
        <f>'OverDrive Statistics'!B28</f>
        <v>5699</v>
      </c>
      <c r="J37" s="78" t="s">
        <v>57</v>
      </c>
      <c r="K37" s="78"/>
      <c r="L37" s="83"/>
      <c r="M37" s="84"/>
      <c r="N37" s="85"/>
      <c r="O37" s="48"/>
    </row>
    <row r="38" spans="1:15" s="44" customFormat="1" ht="3.75" customHeight="1">
      <c r="A38" s="49"/>
      <c r="B38" s="81"/>
      <c r="C38" s="82"/>
      <c r="D38" s="82"/>
      <c r="E38" s="58"/>
      <c r="F38" s="78"/>
      <c r="G38" s="78"/>
      <c r="H38" s="60"/>
      <c r="I38" s="58"/>
      <c r="J38" s="60"/>
      <c r="K38" s="60"/>
      <c r="L38" s="83"/>
      <c r="M38" s="84"/>
      <c r="N38" s="85"/>
      <c r="O38" s="48"/>
    </row>
    <row r="39" spans="1:15" s="44" customFormat="1" ht="9.75" customHeight="1">
      <c r="A39" s="49"/>
      <c r="B39" s="81"/>
      <c r="C39" s="82"/>
      <c r="D39" s="82"/>
      <c r="E39" s="83"/>
      <c r="F39" s="82"/>
      <c r="G39" s="82"/>
      <c r="H39" s="84"/>
      <c r="I39" s="83"/>
      <c r="J39" s="84"/>
      <c r="K39" s="84"/>
      <c r="L39" s="83"/>
      <c r="M39" s="84"/>
      <c r="N39" s="85"/>
      <c r="O39" s="48"/>
    </row>
    <row r="40" spans="1:15" s="44" customFormat="1" ht="13.9" customHeight="1">
      <c r="A40" s="49"/>
      <c r="B40" s="62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63"/>
      <c r="O40" s="48"/>
    </row>
    <row r="41" spans="1:15" s="44" customFormat="1" ht="13.9" customHeight="1">
      <c r="A41" s="49"/>
      <c r="B41" s="62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63"/>
      <c r="O41" s="48"/>
    </row>
    <row r="42" spans="1:15" s="44" customFormat="1" ht="13.9" customHeight="1">
      <c r="A42" s="49"/>
      <c r="B42" s="62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63"/>
      <c r="O42" s="48"/>
    </row>
    <row r="43" spans="1:15" s="44" customFormat="1" ht="13.9" customHeight="1">
      <c r="A43" s="49"/>
      <c r="B43" s="62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63"/>
      <c r="O43" s="48"/>
    </row>
    <row r="44" spans="1:15" s="44" customFormat="1" ht="13.9" customHeight="1">
      <c r="A44" s="49"/>
      <c r="B44" s="62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63"/>
      <c r="O44" s="48"/>
    </row>
    <row r="45" spans="1:15" s="44" customFormat="1" ht="13.9" customHeight="1">
      <c r="A45" s="49"/>
      <c r="B45" s="62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63"/>
      <c r="O45" s="48"/>
    </row>
    <row r="46" spans="1:15" s="44" customFormat="1" ht="13.9" customHeight="1">
      <c r="A46" s="49"/>
      <c r="B46" s="62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63"/>
      <c r="O46" s="48"/>
    </row>
    <row r="47" spans="1:15" ht="13.9" customHeight="1">
      <c r="A47" s="49"/>
      <c r="B47" s="62"/>
      <c r="C47" s="31"/>
      <c r="D47" s="31"/>
      <c r="E47" s="31"/>
      <c r="F47" s="31"/>
      <c r="G47" s="31"/>
      <c r="H47" s="31"/>
      <c r="I47" s="35"/>
      <c r="J47" s="31"/>
      <c r="K47" s="31"/>
      <c r="L47" s="31"/>
      <c r="M47" s="31"/>
      <c r="N47" s="63"/>
      <c r="O47" s="48"/>
    </row>
    <row r="48" spans="1:15" ht="13.9" customHeight="1">
      <c r="B48" s="62"/>
      <c r="C48" s="31"/>
      <c r="D48" s="31"/>
      <c r="E48" s="31"/>
      <c r="F48" s="31"/>
      <c r="G48" s="31"/>
      <c r="H48" s="31"/>
      <c r="I48" s="35"/>
      <c r="J48" s="31"/>
      <c r="K48" s="31"/>
      <c r="L48" s="31"/>
      <c r="M48" s="31"/>
      <c r="N48" s="63"/>
    </row>
    <row r="49" spans="1:15" s="44" customFormat="1" ht="13.9" customHeight="1">
      <c r="A49" s="49"/>
      <c r="B49" s="62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63"/>
      <c r="O49" s="48"/>
    </row>
    <row r="50" spans="1:15" s="44" customFormat="1" ht="13.9" customHeight="1">
      <c r="A50" s="49"/>
      <c r="B50" s="62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63"/>
      <c r="O50" s="48"/>
    </row>
    <row r="51" spans="1:15" ht="13.9" customHeight="1">
      <c r="A51" s="49"/>
      <c r="B51" s="62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63"/>
      <c r="O51" s="48"/>
    </row>
    <row r="52" spans="1:15" ht="13.9" customHeight="1">
      <c r="A52" s="49"/>
      <c r="B52" s="62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63"/>
      <c r="O52" s="48"/>
    </row>
    <row r="53" spans="1:15" ht="13.9" customHeight="1">
      <c r="A53" s="49"/>
      <c r="B53" s="62"/>
      <c r="C53" s="31"/>
      <c r="D53" s="31"/>
      <c r="E53" s="31"/>
      <c r="F53" s="31"/>
      <c r="G53" s="31"/>
      <c r="H53" s="31"/>
      <c r="I53" s="34"/>
      <c r="J53" s="34"/>
      <c r="K53" s="34"/>
      <c r="L53" s="33"/>
      <c r="M53" s="33"/>
      <c r="N53" s="64"/>
      <c r="O53" s="48"/>
    </row>
    <row r="54" spans="1:15" ht="13.9" customHeight="1">
      <c r="A54" s="49"/>
      <c r="B54" s="62"/>
      <c r="C54" s="31"/>
      <c r="D54" s="31"/>
      <c r="E54" s="31"/>
      <c r="F54" s="31"/>
      <c r="G54" s="31"/>
      <c r="H54" s="31"/>
      <c r="I54" s="34"/>
      <c r="J54" s="34"/>
      <c r="K54" s="34"/>
      <c r="L54" s="31"/>
      <c r="M54" s="31"/>
      <c r="N54" s="63"/>
      <c r="O54" s="48"/>
    </row>
    <row r="55" spans="1:15" ht="13.9" customHeight="1">
      <c r="A55" s="49"/>
      <c r="B55" s="62"/>
      <c r="C55" s="31"/>
      <c r="D55" s="31"/>
      <c r="E55" s="31"/>
      <c r="F55" s="31"/>
      <c r="G55" s="31"/>
      <c r="H55" s="31"/>
      <c r="I55" s="34"/>
      <c r="J55" s="31"/>
      <c r="K55" s="31"/>
      <c r="L55" s="31"/>
      <c r="M55" s="31"/>
      <c r="N55" s="63"/>
      <c r="O55" s="48"/>
    </row>
    <row r="56" spans="1:15" ht="15">
      <c r="A56" s="49"/>
      <c r="B56" s="138" t="s">
        <v>61</v>
      </c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40"/>
      <c r="O56" s="48"/>
    </row>
    <row r="57" spans="1:15" ht="9" customHeight="1" thickBot="1">
      <c r="A57" s="49"/>
      <c r="B57" s="141"/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3"/>
      <c r="O57" s="48"/>
    </row>
    <row r="58" spans="1:15" ht="13.9" customHeight="1">
      <c r="A58" s="49"/>
      <c r="B58" s="144">
        <f>'Simultaneous Use Circ'!Q8</f>
        <v>77490</v>
      </c>
      <c r="C58" s="145"/>
      <c r="D58" s="145"/>
      <c r="E58" s="145"/>
      <c r="F58" s="145"/>
      <c r="G58" s="145"/>
      <c r="H58" s="65"/>
      <c r="I58" s="146" t="s">
        <v>63</v>
      </c>
      <c r="J58" s="146"/>
      <c r="K58" s="146"/>
      <c r="L58" s="146"/>
      <c r="M58" s="146"/>
      <c r="N58" s="147"/>
      <c r="O58" s="48"/>
    </row>
    <row r="59" spans="1:15" ht="13.9" customHeight="1">
      <c r="A59" s="49"/>
      <c r="B59" s="66"/>
      <c r="C59" s="67"/>
      <c r="D59" s="67"/>
      <c r="E59" s="67"/>
      <c r="F59" s="67"/>
      <c r="G59" s="67"/>
      <c r="H59" s="67"/>
      <c r="I59" s="68"/>
      <c r="J59" s="67"/>
      <c r="K59" s="67"/>
      <c r="L59" s="67"/>
      <c r="M59" s="67"/>
      <c r="N59" s="69"/>
      <c r="O59" s="48"/>
    </row>
    <row r="60" spans="1:15" ht="13.9" customHeight="1">
      <c r="A60" s="49"/>
      <c r="B60" s="66"/>
      <c r="C60" s="67"/>
      <c r="D60" s="67"/>
      <c r="E60" s="67"/>
      <c r="F60" s="67"/>
      <c r="G60" s="67"/>
      <c r="H60" s="67"/>
      <c r="I60" s="68"/>
      <c r="J60" s="67"/>
      <c r="K60" s="67"/>
      <c r="L60" s="67"/>
      <c r="M60" s="67"/>
      <c r="N60" s="69"/>
      <c r="O60" s="48"/>
    </row>
    <row r="61" spans="1:15" ht="13.9" customHeight="1">
      <c r="A61" s="49"/>
      <c r="B61" s="66"/>
      <c r="C61" s="67"/>
      <c r="D61" s="67"/>
      <c r="E61" s="67"/>
      <c r="F61" s="67"/>
      <c r="G61" s="67"/>
      <c r="H61" s="67"/>
      <c r="I61" s="68"/>
      <c r="J61" s="67"/>
      <c r="K61" s="67"/>
      <c r="L61" s="67"/>
      <c r="M61" s="67"/>
      <c r="N61" s="69"/>
      <c r="O61" s="48"/>
    </row>
    <row r="62" spans="1:15" ht="13.9" customHeight="1">
      <c r="A62" s="49"/>
      <c r="B62" s="66"/>
      <c r="C62" s="67"/>
      <c r="D62" s="67"/>
      <c r="E62" s="67"/>
      <c r="F62" s="67"/>
      <c r="G62" s="67"/>
      <c r="H62" s="67"/>
      <c r="I62" s="68"/>
      <c r="J62" s="67"/>
      <c r="K62" s="67"/>
      <c r="L62" s="67"/>
      <c r="M62" s="67"/>
      <c r="N62" s="69"/>
      <c r="O62" s="48"/>
    </row>
    <row r="63" spans="1:15" ht="13.9" customHeight="1">
      <c r="A63" s="49"/>
      <c r="B63" s="66"/>
      <c r="C63" s="67"/>
      <c r="D63" s="67"/>
      <c r="E63" s="67"/>
      <c r="F63" s="67"/>
      <c r="G63" s="67"/>
      <c r="H63" s="67"/>
      <c r="I63" s="68"/>
      <c r="J63" s="67"/>
      <c r="K63" s="67"/>
      <c r="L63" s="67"/>
      <c r="M63" s="67"/>
      <c r="N63" s="69"/>
      <c r="O63" s="48"/>
    </row>
    <row r="64" spans="1:15" ht="13.9" customHeight="1">
      <c r="A64" s="45"/>
      <c r="B64" s="66"/>
      <c r="C64" s="67"/>
      <c r="D64" s="67"/>
      <c r="E64" s="67"/>
      <c r="F64" s="67"/>
      <c r="G64" s="67"/>
      <c r="H64" s="67"/>
      <c r="I64" s="68"/>
      <c r="J64" s="67"/>
      <c r="K64" s="67"/>
      <c r="L64" s="67"/>
      <c r="M64" s="67"/>
      <c r="N64" s="69"/>
      <c r="O64" s="45"/>
    </row>
    <row r="65" spans="2:14" s="44" customFormat="1" ht="13.9" customHeight="1">
      <c r="B65" s="70"/>
      <c r="C65" s="71"/>
      <c r="D65" s="71"/>
      <c r="E65" s="71"/>
      <c r="F65" s="71"/>
      <c r="G65" s="71"/>
      <c r="H65" s="71"/>
      <c r="I65" s="72"/>
      <c r="J65" s="71"/>
      <c r="K65" s="71"/>
      <c r="L65" s="71"/>
      <c r="M65" s="71"/>
      <c r="N65" s="73"/>
    </row>
    <row r="66" spans="2:14" s="44" customFormat="1" ht="13.9" customHeight="1">
      <c r="B66" s="132"/>
      <c r="C66" s="133"/>
      <c r="D66" s="133"/>
      <c r="E66" s="133"/>
      <c r="F66" s="133"/>
      <c r="G66" s="133"/>
      <c r="H66" s="133"/>
      <c r="I66" s="133"/>
      <c r="J66" s="133"/>
      <c r="K66" s="133"/>
      <c r="L66" s="133"/>
      <c r="M66" s="133"/>
      <c r="N66" s="134"/>
    </row>
    <row r="67" spans="2:14" ht="13.9" customHeight="1"/>
  </sheetData>
  <mergeCells count="25">
    <mergeCell ref="B66:N66"/>
    <mergeCell ref="B22:G22"/>
    <mergeCell ref="I22:N22"/>
    <mergeCell ref="C23:D23"/>
    <mergeCell ref="B56:N57"/>
    <mergeCell ref="B58:G58"/>
    <mergeCell ref="I58:N58"/>
    <mergeCell ref="G25:I25"/>
    <mergeCell ref="F26:H26"/>
    <mergeCell ref="I26:K26"/>
    <mergeCell ref="E36:K36"/>
    <mergeCell ref="B1:N3"/>
    <mergeCell ref="B4:N5"/>
    <mergeCell ref="B6:N7"/>
    <mergeCell ref="B8:N9"/>
    <mergeCell ref="B10:G11"/>
    <mergeCell ref="I10:N11"/>
    <mergeCell ref="B12:D12"/>
    <mergeCell ref="E12:G12"/>
    <mergeCell ref="I12:K12"/>
    <mergeCell ref="L12:N12"/>
    <mergeCell ref="B13:D13"/>
    <mergeCell ref="E13:G13"/>
    <mergeCell ref="I13:K13"/>
    <mergeCell ref="L13:N13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85" sqref="B85"/>
    </sheetView>
  </sheetViews>
  <sheetFormatPr defaultRowHeight="15"/>
  <cols>
    <col min="1" max="1" width="42.7109375" bestFit="1" customWidth="1"/>
    <col min="2" max="13" width="13.7109375" customWidth="1"/>
    <col min="14" max="14" width="13.42578125" customWidth="1"/>
    <col min="15" max="15" width="9.28515625"/>
    <col min="16" max="16" width="9.28515625" customWidth="1"/>
    <col min="17" max="17" width="11.42578125" customWidth="1"/>
    <col min="18" max="77" width="9.28515625"/>
  </cols>
  <sheetData>
    <row r="1" spans="1:15" ht="21">
      <c r="A1" s="152" t="s">
        <v>70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7"/>
    </row>
    <row r="2" spans="1:15">
      <c r="A2" s="95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15" t="s">
        <v>71</v>
      </c>
    </row>
    <row r="3" spans="1:15">
      <c r="A3" s="1" t="s">
        <v>12</v>
      </c>
      <c r="B3" s="3">
        <f t="shared" ref="B3:N3" si="0">SUM(B4:B6)</f>
        <v>425947</v>
      </c>
      <c r="C3" s="3">
        <f t="shared" si="0"/>
        <v>0</v>
      </c>
      <c r="D3" s="3">
        <f t="shared" si="0"/>
        <v>0</v>
      </c>
      <c r="E3" s="3">
        <f t="shared" si="0"/>
        <v>0</v>
      </c>
      <c r="F3" s="3">
        <f t="shared" si="0"/>
        <v>0</v>
      </c>
      <c r="G3" s="3">
        <f t="shared" si="0"/>
        <v>0</v>
      </c>
      <c r="H3" s="3">
        <f t="shared" si="0"/>
        <v>0</v>
      </c>
      <c r="I3" s="3">
        <f t="shared" si="0"/>
        <v>0</v>
      </c>
      <c r="J3" s="3">
        <f t="shared" si="0"/>
        <v>0</v>
      </c>
      <c r="K3" s="3">
        <f t="shared" si="0"/>
        <v>0</v>
      </c>
      <c r="L3" s="3">
        <f t="shared" si="0"/>
        <v>0</v>
      </c>
      <c r="M3" s="3">
        <f t="shared" si="0"/>
        <v>0</v>
      </c>
      <c r="N3" s="4">
        <f t="shared" si="0"/>
        <v>425947</v>
      </c>
    </row>
    <row r="4" spans="1:15">
      <c r="A4" s="5" t="s">
        <v>13</v>
      </c>
      <c r="B4" s="6">
        <v>450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6">
        <f>SUM(B4:M4)</f>
        <v>450</v>
      </c>
      <c r="O4" s="18"/>
    </row>
    <row r="5" spans="1:15">
      <c r="A5" s="5" t="s">
        <v>24</v>
      </c>
      <c r="B5" s="6">
        <v>417613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6">
        <f>SUM(B5:M5)</f>
        <v>417613</v>
      </c>
      <c r="O5" s="18"/>
    </row>
    <row r="6" spans="1:15">
      <c r="A6" s="5" t="s">
        <v>36</v>
      </c>
      <c r="B6" s="6">
        <v>7884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6">
        <f>SUM(B6:M6)</f>
        <v>7884</v>
      </c>
      <c r="O6" s="18"/>
    </row>
    <row r="7" spans="1:15">
      <c r="A7" s="1" t="s">
        <v>14</v>
      </c>
      <c r="B7" s="3">
        <f>SUM(B8:B16)</f>
        <v>343539</v>
      </c>
      <c r="C7" s="3">
        <f t="shared" ref="C7:M7" si="1">SUM(C8:C16)</f>
        <v>0</v>
      </c>
      <c r="D7" s="3">
        <f t="shared" si="1"/>
        <v>0</v>
      </c>
      <c r="E7" s="3">
        <f t="shared" si="1"/>
        <v>0</v>
      </c>
      <c r="F7" s="3">
        <f t="shared" si="1"/>
        <v>0</v>
      </c>
      <c r="G7" s="3">
        <f t="shared" si="1"/>
        <v>0</v>
      </c>
      <c r="H7" s="3">
        <f t="shared" si="1"/>
        <v>0</v>
      </c>
      <c r="I7" s="3">
        <f t="shared" si="1"/>
        <v>0</v>
      </c>
      <c r="J7" s="3">
        <f t="shared" si="1"/>
        <v>0</v>
      </c>
      <c r="K7" s="3">
        <f t="shared" si="1"/>
        <v>0</v>
      </c>
      <c r="L7" s="3">
        <f t="shared" si="1"/>
        <v>0</v>
      </c>
      <c r="M7" s="3">
        <f t="shared" si="1"/>
        <v>0</v>
      </c>
      <c r="N7" s="4">
        <f>SUM(N8:N16)</f>
        <v>343539</v>
      </c>
    </row>
    <row r="8" spans="1:15">
      <c r="A8" s="5" t="s">
        <v>15</v>
      </c>
      <c r="B8" s="6">
        <v>65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16">
        <f>SUM(B8:M8)</f>
        <v>65</v>
      </c>
      <c r="O8" s="18"/>
    </row>
    <row r="9" spans="1:15">
      <c r="A9" s="5" t="s">
        <v>16</v>
      </c>
      <c r="B9" s="6">
        <v>4906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16">
        <f t="shared" ref="N9:N16" si="2">SUM(B9:M9)</f>
        <v>4906</v>
      </c>
      <c r="O9" s="18"/>
    </row>
    <row r="10" spans="1:15">
      <c r="A10" s="5" t="s">
        <v>17</v>
      </c>
      <c r="B10" s="6">
        <v>6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6">
        <f t="shared" si="2"/>
        <v>6</v>
      </c>
      <c r="O10" s="18"/>
    </row>
    <row r="11" spans="1:15">
      <c r="A11" s="5" t="s">
        <v>18</v>
      </c>
      <c r="B11" s="6">
        <v>305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16">
        <f t="shared" si="2"/>
        <v>305</v>
      </c>
      <c r="O11" s="18"/>
    </row>
    <row r="12" spans="1:15">
      <c r="A12" s="5" t="s">
        <v>19</v>
      </c>
      <c r="B12" s="6">
        <v>116204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6">
        <f t="shared" si="2"/>
        <v>116204</v>
      </c>
      <c r="O12" s="18"/>
    </row>
    <row r="13" spans="1:15">
      <c r="A13" s="5" t="s">
        <v>28</v>
      </c>
      <c r="B13" s="6">
        <v>2349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16">
        <f t="shared" si="2"/>
        <v>2349</v>
      </c>
      <c r="O13" s="18"/>
    </row>
    <row r="14" spans="1:15">
      <c r="A14" s="5" t="s">
        <v>25</v>
      </c>
      <c r="B14" s="6">
        <v>57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16">
        <f t="shared" si="2"/>
        <v>57</v>
      </c>
      <c r="O14" s="18"/>
    </row>
    <row r="15" spans="1:15">
      <c r="A15" s="5" t="s">
        <v>23</v>
      </c>
      <c r="B15" s="6">
        <v>214783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16">
        <f t="shared" si="2"/>
        <v>214783</v>
      </c>
      <c r="O15" s="18"/>
    </row>
    <row r="16" spans="1:15">
      <c r="A16" s="5" t="s">
        <v>35</v>
      </c>
      <c r="B16" s="6">
        <v>4864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16">
        <f t="shared" si="2"/>
        <v>4864</v>
      </c>
      <c r="O16" s="18"/>
    </row>
    <row r="17" spans="1:15">
      <c r="A17" s="1" t="s">
        <v>65</v>
      </c>
      <c r="B17" s="3">
        <f t="shared" ref="B17:N17" si="3">SUM(B18:B18)</f>
        <v>126361</v>
      </c>
      <c r="C17" s="3">
        <f t="shared" si="3"/>
        <v>0</v>
      </c>
      <c r="D17" s="3">
        <f t="shared" si="3"/>
        <v>0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0</v>
      </c>
      <c r="L17" s="3">
        <f t="shared" si="3"/>
        <v>0</v>
      </c>
      <c r="M17" s="3">
        <f t="shared" si="3"/>
        <v>0</v>
      </c>
      <c r="N17" s="4">
        <f t="shared" si="3"/>
        <v>126361</v>
      </c>
    </row>
    <row r="18" spans="1:15">
      <c r="A18" s="5" t="s">
        <v>66</v>
      </c>
      <c r="B18" s="6">
        <v>126361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16">
        <f>SUM(B18:M18)</f>
        <v>126361</v>
      </c>
      <c r="O18" s="18"/>
    </row>
    <row r="19" spans="1:15">
      <c r="A19" s="7" t="s">
        <v>20</v>
      </c>
      <c r="B19" s="8">
        <f t="shared" ref="B19:K19" si="4">SUM(B3,B7,B17)</f>
        <v>895847</v>
      </c>
      <c r="C19" s="8">
        <f t="shared" si="4"/>
        <v>0</v>
      </c>
      <c r="D19" s="8">
        <f t="shared" si="4"/>
        <v>0</v>
      </c>
      <c r="E19" s="8">
        <f t="shared" si="4"/>
        <v>0</v>
      </c>
      <c r="F19" s="8">
        <f t="shared" si="4"/>
        <v>0</v>
      </c>
      <c r="G19" s="8">
        <f t="shared" si="4"/>
        <v>0</v>
      </c>
      <c r="H19" s="8">
        <f t="shared" si="4"/>
        <v>0</v>
      </c>
      <c r="I19" s="8">
        <f t="shared" si="4"/>
        <v>0</v>
      </c>
      <c r="J19" s="8">
        <f t="shared" si="4"/>
        <v>0</v>
      </c>
      <c r="K19" s="8">
        <f t="shared" si="4"/>
        <v>0</v>
      </c>
      <c r="L19" s="8">
        <f>SUM(L3,L7, L17)</f>
        <v>0</v>
      </c>
      <c r="M19" s="8">
        <f>SUM(M3,M7, M17)</f>
        <v>0</v>
      </c>
      <c r="N19" s="20">
        <f>SUM(N3,N7, N17)</f>
        <v>895847</v>
      </c>
    </row>
    <row r="20" spans="1:15">
      <c r="A20" s="41"/>
    </row>
    <row r="22" spans="1:15">
      <c r="A22" s="154" t="s">
        <v>72</v>
      </c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</row>
    <row r="23" spans="1:15">
      <c r="A23" s="154"/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</row>
    <row r="24" spans="1:15" ht="60">
      <c r="A24" s="9" t="s">
        <v>37</v>
      </c>
      <c r="B24" s="10" t="s">
        <v>73</v>
      </c>
      <c r="C24" s="10" t="s">
        <v>74</v>
      </c>
      <c r="D24" s="10" t="s">
        <v>75</v>
      </c>
      <c r="E24" s="10" t="s">
        <v>76</v>
      </c>
      <c r="F24" s="10" t="s">
        <v>77</v>
      </c>
      <c r="G24" s="10" t="s">
        <v>78</v>
      </c>
      <c r="H24" s="10" t="s">
        <v>79</v>
      </c>
      <c r="I24" s="10" t="s">
        <v>80</v>
      </c>
      <c r="J24" s="10" t="s">
        <v>81</v>
      </c>
      <c r="K24" s="10" t="s">
        <v>82</v>
      </c>
      <c r="L24" s="10" t="s">
        <v>83</v>
      </c>
      <c r="M24" s="11" t="s">
        <v>84</v>
      </c>
    </row>
    <row r="25" spans="1:15">
      <c r="A25" s="1" t="s">
        <v>32</v>
      </c>
      <c r="B25" s="3">
        <f>SUM(B26:B27:B28)</f>
        <v>119694</v>
      </c>
      <c r="C25" s="3">
        <f>SUM(C26:C27:C28)</f>
        <v>0</v>
      </c>
      <c r="D25" s="3">
        <f>SUM(D26:D27:D28)</f>
        <v>0</v>
      </c>
      <c r="E25" s="3">
        <f>SUM(E26:E27:E28)</f>
        <v>0</v>
      </c>
      <c r="F25" s="3">
        <f>SUM(F26:F27:F28)</f>
        <v>0</v>
      </c>
      <c r="G25" s="3">
        <f>SUM(G26:G27:G28)</f>
        <v>0</v>
      </c>
      <c r="H25" s="3">
        <f>SUM(H26:H27:H28)</f>
        <v>0</v>
      </c>
      <c r="I25" s="3">
        <f>SUM(I26:I27:I28)</f>
        <v>0</v>
      </c>
      <c r="J25" s="3">
        <f>SUM(J26:J27:J28)</f>
        <v>0</v>
      </c>
      <c r="K25" s="3">
        <f>SUM(K26:K27:K28)</f>
        <v>0</v>
      </c>
      <c r="L25" s="3">
        <f>SUM(L26:L27:L28)</f>
        <v>0</v>
      </c>
      <c r="M25" s="4">
        <f>SUM(M26:M27:M28)</f>
        <v>0</v>
      </c>
    </row>
    <row r="26" spans="1:15">
      <c r="A26" s="12" t="s">
        <v>31</v>
      </c>
      <c r="B26" s="18">
        <f>34107+234+28+2060+155</f>
        <v>36584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9"/>
    </row>
    <row r="27" spans="1:15">
      <c r="A27" s="12" t="s">
        <v>34</v>
      </c>
      <c r="B27" s="18">
        <f>59336+4232+732+9442+3324+303+42</f>
        <v>77411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9"/>
    </row>
    <row r="28" spans="1:15">
      <c r="A28" s="12" t="s">
        <v>67</v>
      </c>
      <c r="B28" s="18">
        <v>5699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9"/>
    </row>
    <row r="29" spans="1:15">
      <c r="A29" s="12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9"/>
    </row>
    <row r="30" spans="1:15">
      <c r="A30" s="1" t="s">
        <v>33</v>
      </c>
      <c r="B30" s="3">
        <f t="shared" ref="B30:M30" si="5">SUM(B31:B32)</f>
        <v>331823</v>
      </c>
      <c r="C30" s="3">
        <f t="shared" si="5"/>
        <v>0</v>
      </c>
      <c r="D30" s="3">
        <f t="shared" si="5"/>
        <v>0</v>
      </c>
      <c r="E30" s="3">
        <f t="shared" si="5"/>
        <v>0</v>
      </c>
      <c r="F30" s="3">
        <f t="shared" si="5"/>
        <v>0</v>
      </c>
      <c r="G30" s="3">
        <f t="shared" si="5"/>
        <v>0</v>
      </c>
      <c r="H30" s="3">
        <f t="shared" si="5"/>
        <v>0</v>
      </c>
      <c r="I30" s="3">
        <f t="shared" si="5"/>
        <v>0</v>
      </c>
      <c r="J30" s="3">
        <f t="shared" si="5"/>
        <v>0</v>
      </c>
      <c r="K30" s="3">
        <f t="shared" si="5"/>
        <v>0</v>
      </c>
      <c r="L30" s="3">
        <f t="shared" si="5"/>
        <v>0</v>
      </c>
      <c r="M30" s="4">
        <f t="shared" si="5"/>
        <v>0</v>
      </c>
    </row>
    <row r="31" spans="1:15">
      <c r="A31" s="12" t="s">
        <v>31</v>
      </c>
      <c r="B31" s="18">
        <f>106880+29+8113</f>
        <v>115022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/>
    </row>
    <row r="32" spans="1:15">
      <c r="A32" s="12" t="s">
        <v>34</v>
      </c>
      <c r="B32" s="18">
        <f>184931+924+22235+8148+563</f>
        <v>216801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9"/>
    </row>
    <row r="33" spans="1:14">
      <c r="A33" s="12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9"/>
    </row>
    <row r="34" spans="1:14">
      <c r="A34" s="1" t="s">
        <v>38</v>
      </c>
      <c r="B34" s="3">
        <f t="shared" ref="B34:M34" si="6">SUM(B35:B36)</f>
        <v>76978</v>
      </c>
      <c r="C34" s="3">
        <f t="shared" si="6"/>
        <v>0</v>
      </c>
      <c r="D34" s="3">
        <f t="shared" si="6"/>
        <v>0</v>
      </c>
      <c r="E34" s="3">
        <f t="shared" si="6"/>
        <v>0</v>
      </c>
      <c r="F34" s="3">
        <f t="shared" si="6"/>
        <v>0</v>
      </c>
      <c r="G34" s="3">
        <f t="shared" si="6"/>
        <v>0</v>
      </c>
      <c r="H34" s="3">
        <f t="shared" si="6"/>
        <v>0</v>
      </c>
      <c r="I34" s="3">
        <f t="shared" si="6"/>
        <v>0</v>
      </c>
      <c r="J34" s="3">
        <f t="shared" si="6"/>
        <v>0</v>
      </c>
      <c r="K34" s="3">
        <f t="shared" si="6"/>
        <v>0</v>
      </c>
      <c r="L34" s="3">
        <f t="shared" si="6"/>
        <v>0</v>
      </c>
      <c r="M34" s="4">
        <f t="shared" si="6"/>
        <v>0</v>
      </c>
    </row>
    <row r="35" spans="1:14">
      <c r="A35" s="12" t="s">
        <v>31</v>
      </c>
      <c r="B35" s="18">
        <v>43064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9"/>
    </row>
    <row r="36" spans="1:14">
      <c r="A36" s="75" t="s">
        <v>34</v>
      </c>
      <c r="B36" s="79">
        <v>33914</v>
      </c>
      <c r="C36" s="79"/>
      <c r="D36" s="18"/>
      <c r="E36" s="18"/>
      <c r="F36" s="18"/>
      <c r="G36" s="18"/>
      <c r="H36" s="18"/>
      <c r="I36" s="18"/>
      <c r="J36" s="18"/>
      <c r="K36" s="18"/>
      <c r="L36" s="18"/>
      <c r="M36" s="19"/>
    </row>
    <row r="37" spans="1:14">
      <c r="A37" s="38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pans="1:14">
      <c r="A38" s="27"/>
    </row>
    <row r="39" spans="1:14" s="2" customFormat="1" ht="21">
      <c r="A39" s="23" t="s">
        <v>29</v>
      </c>
      <c r="B39" s="24">
        <v>45691</v>
      </c>
      <c r="C39" s="24">
        <v>45717</v>
      </c>
      <c r="D39" s="24">
        <v>45748</v>
      </c>
      <c r="E39" s="24">
        <v>45778</v>
      </c>
      <c r="F39" s="24">
        <v>45809</v>
      </c>
      <c r="G39" s="24">
        <v>45839</v>
      </c>
      <c r="H39" s="24">
        <v>45870</v>
      </c>
      <c r="I39" s="24">
        <v>45901</v>
      </c>
      <c r="J39" s="24">
        <v>45931</v>
      </c>
      <c r="K39" s="24">
        <v>45962</v>
      </c>
      <c r="L39" s="24">
        <v>45992</v>
      </c>
      <c r="M39" s="25">
        <v>46024</v>
      </c>
      <c r="N39" s="36"/>
    </row>
    <row r="40" spans="1:14" s="29" customFormat="1">
      <c r="A40" s="37" t="s">
        <v>31</v>
      </c>
      <c r="B40" s="29">
        <v>14656874</v>
      </c>
      <c r="N40" s="37"/>
    </row>
    <row r="41" spans="1:14" s="29" customFormat="1">
      <c r="A41" s="28" t="s">
        <v>34</v>
      </c>
      <c r="B41" s="28">
        <v>17876738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91"/>
      <c r="N41" s="80"/>
    </row>
    <row r="42" spans="1:14" s="29" customFormat="1">
      <c r="A42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75"/>
      <c r="N42" s="80"/>
    </row>
    <row r="43" spans="1:14">
      <c r="A43" s="39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</row>
    <row r="44" spans="1:14" ht="21">
      <c r="A44" s="152" t="s">
        <v>85</v>
      </c>
      <c r="B44" s="155"/>
    </row>
    <row r="45" spans="1:14">
      <c r="A45" s="12" t="s">
        <v>0</v>
      </c>
      <c r="B45" s="94">
        <f>633431/31</f>
        <v>20433.258064516129</v>
      </c>
    </row>
    <row r="46" spans="1:14">
      <c r="A46" s="12" t="s">
        <v>1</v>
      </c>
      <c r="B46" s="94"/>
    </row>
    <row r="47" spans="1:14">
      <c r="A47" s="12" t="s">
        <v>2</v>
      </c>
      <c r="B47" s="94"/>
    </row>
    <row r="48" spans="1:14">
      <c r="A48" s="12" t="s">
        <v>3</v>
      </c>
      <c r="B48" s="94"/>
    </row>
    <row r="49" spans="1:13">
      <c r="A49" s="12" t="s">
        <v>4</v>
      </c>
      <c r="B49" s="94"/>
    </row>
    <row r="50" spans="1:13">
      <c r="A50" s="12" t="s">
        <v>5</v>
      </c>
      <c r="B50" s="94"/>
    </row>
    <row r="51" spans="1:13">
      <c r="A51" s="12" t="s">
        <v>6</v>
      </c>
      <c r="B51" s="94"/>
    </row>
    <row r="52" spans="1:13">
      <c r="A52" s="12" t="s">
        <v>7</v>
      </c>
      <c r="B52" s="94"/>
    </row>
    <row r="53" spans="1:13">
      <c r="A53" s="12" t="s">
        <v>8</v>
      </c>
      <c r="B53" s="94"/>
    </row>
    <row r="54" spans="1:13">
      <c r="A54" s="12" t="s">
        <v>9</v>
      </c>
      <c r="B54" s="94"/>
    </row>
    <row r="55" spans="1:13">
      <c r="A55" s="12" t="s">
        <v>10</v>
      </c>
      <c r="B55" s="94"/>
    </row>
    <row r="56" spans="1:13">
      <c r="A56" s="12" t="s">
        <v>11</v>
      </c>
      <c r="B56" s="94"/>
    </row>
    <row r="57" spans="1:13">
      <c r="A57" s="26"/>
      <c r="B57" s="26"/>
    </row>
    <row r="60" spans="1:13" ht="21">
      <c r="A60" s="23" t="s">
        <v>27</v>
      </c>
      <c r="B60" s="24">
        <v>45691</v>
      </c>
      <c r="C60" s="24">
        <v>45717</v>
      </c>
      <c r="D60" s="24">
        <v>45748</v>
      </c>
      <c r="E60" s="24">
        <v>45778</v>
      </c>
      <c r="F60" s="24">
        <v>45809</v>
      </c>
      <c r="G60" s="24">
        <v>45839</v>
      </c>
      <c r="H60" s="24">
        <v>45870</v>
      </c>
      <c r="I60" s="24">
        <v>45901</v>
      </c>
      <c r="J60" s="24">
        <v>45931</v>
      </c>
      <c r="K60" s="24">
        <v>45962</v>
      </c>
      <c r="L60" s="24">
        <v>45992</v>
      </c>
      <c r="M60" s="25">
        <v>46024</v>
      </c>
    </row>
    <row r="61" spans="1:13" s="2" customFormat="1">
      <c r="A61" s="21" t="s">
        <v>21</v>
      </c>
      <c r="B61" s="29">
        <v>17816</v>
      </c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13"/>
    </row>
    <row r="62" spans="1:13">
      <c r="A62" s="22" t="s">
        <v>22</v>
      </c>
      <c r="B62" s="28">
        <v>17952</v>
      </c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14"/>
    </row>
    <row r="63" spans="1:13">
      <c r="A63" s="27"/>
    </row>
    <row r="65" spans="1:3" ht="21">
      <c r="A65" s="23" t="s">
        <v>26</v>
      </c>
      <c r="B65" s="46" t="s">
        <v>50</v>
      </c>
      <c r="C65" s="74"/>
    </row>
    <row r="66" spans="1:3">
      <c r="A66" s="27">
        <v>45691</v>
      </c>
      <c r="B66" s="13">
        <v>73.64</v>
      </c>
      <c r="C66" s="75"/>
    </row>
    <row r="67" spans="1:3">
      <c r="A67" s="27">
        <v>45717</v>
      </c>
      <c r="B67" s="13"/>
      <c r="C67" s="75"/>
    </row>
    <row r="68" spans="1:3">
      <c r="A68" s="27">
        <v>45748</v>
      </c>
      <c r="B68" s="13"/>
      <c r="C68" s="75"/>
    </row>
    <row r="69" spans="1:3">
      <c r="A69" s="27">
        <v>45778</v>
      </c>
      <c r="B69" s="13"/>
      <c r="C69" s="75"/>
    </row>
    <row r="70" spans="1:3">
      <c r="A70" s="27">
        <v>45809</v>
      </c>
      <c r="B70" s="13"/>
      <c r="C70" s="75"/>
    </row>
    <row r="71" spans="1:3">
      <c r="A71" s="27">
        <v>45839</v>
      </c>
      <c r="B71" s="13"/>
      <c r="C71" s="75"/>
    </row>
    <row r="72" spans="1:3">
      <c r="A72" s="27">
        <v>45870</v>
      </c>
      <c r="B72" s="13"/>
      <c r="C72" s="75"/>
    </row>
    <row r="73" spans="1:3">
      <c r="A73" s="27">
        <v>45901</v>
      </c>
      <c r="B73" s="13"/>
      <c r="C73" s="75"/>
    </row>
    <row r="74" spans="1:3">
      <c r="A74" s="27">
        <v>45931</v>
      </c>
      <c r="B74" s="13"/>
      <c r="C74" s="75"/>
    </row>
    <row r="75" spans="1:3">
      <c r="A75" s="27">
        <v>45962</v>
      </c>
      <c r="B75" s="13"/>
      <c r="C75" s="75"/>
    </row>
    <row r="76" spans="1:3">
      <c r="A76" s="27">
        <v>45992</v>
      </c>
      <c r="B76" s="13"/>
      <c r="C76" s="75"/>
    </row>
    <row r="77" spans="1:3">
      <c r="A77" s="77">
        <v>46024</v>
      </c>
      <c r="B77" s="14"/>
      <c r="C77" s="75"/>
    </row>
    <row r="81" spans="1:13" ht="21">
      <c r="A81" s="23" t="s">
        <v>58</v>
      </c>
      <c r="B81" s="24" t="s">
        <v>0</v>
      </c>
      <c r="C81" s="24" t="s">
        <v>1</v>
      </c>
      <c r="D81" s="24" t="s">
        <v>2</v>
      </c>
      <c r="E81" s="24" t="s">
        <v>3</v>
      </c>
      <c r="F81" s="24" t="s">
        <v>59</v>
      </c>
      <c r="G81" s="24" t="s">
        <v>5</v>
      </c>
      <c r="H81" s="24" t="s">
        <v>6</v>
      </c>
      <c r="I81" s="24" t="s">
        <v>7</v>
      </c>
      <c r="J81" s="24" t="s">
        <v>8</v>
      </c>
      <c r="K81" s="24" t="s">
        <v>9</v>
      </c>
      <c r="L81" s="24" t="s">
        <v>10</v>
      </c>
      <c r="M81" s="25" t="s">
        <v>11</v>
      </c>
    </row>
    <row r="82" spans="1:13" s="2" customFormat="1">
      <c r="A82" s="21" t="s">
        <v>21</v>
      </c>
      <c r="B82" s="29">
        <v>33853</v>
      </c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94"/>
    </row>
    <row r="83" spans="1:13">
      <c r="A83" s="88" t="s">
        <v>22</v>
      </c>
      <c r="B83" s="80">
        <v>57019</v>
      </c>
      <c r="C83" s="80"/>
      <c r="D83" s="80"/>
      <c r="E83" s="96"/>
      <c r="F83" s="96"/>
      <c r="G83" s="96"/>
      <c r="H83" s="96"/>
      <c r="I83" s="96"/>
      <c r="J83" s="96"/>
      <c r="K83" s="96"/>
      <c r="L83" s="96"/>
      <c r="M83" s="94"/>
    </row>
    <row r="84" spans="1:13" s="75" customFormat="1">
      <c r="A84" s="22" t="s">
        <v>68</v>
      </c>
      <c r="B84" s="28">
        <v>3842</v>
      </c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91"/>
    </row>
    <row r="85" spans="1:13">
      <c r="A85" s="27"/>
    </row>
  </sheetData>
  <mergeCells count="3">
    <mergeCell ref="A1:M1"/>
    <mergeCell ref="A22:N23"/>
    <mergeCell ref="A44:B44"/>
  </mergeCells>
  <pageMargins left="0.7" right="0.7" top="0.75" bottom="0.75" header="0.3" footer="0.3"/>
  <pageSetup orientation="portrait" r:id="rId1"/>
  <ignoredErrors>
    <ignoredError sqref="N17 N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opLeftCell="D1" zoomScale="80" zoomScaleNormal="80" workbookViewId="0">
      <selection activeCell="E8" sqref="E8"/>
    </sheetView>
  </sheetViews>
  <sheetFormatPr defaultRowHeight="15"/>
  <cols>
    <col min="1" max="1" width="30.28515625" bestFit="1" customWidth="1"/>
    <col min="2" max="3" width="11.28515625" bestFit="1" customWidth="1"/>
    <col min="4" max="4" width="35" bestFit="1" customWidth="1"/>
    <col min="5" max="16" width="11.42578125" customWidth="1"/>
  </cols>
  <sheetData>
    <row r="1" spans="1:17" s="2" customFormat="1">
      <c r="A1" s="42"/>
      <c r="B1" s="42"/>
      <c r="C1" s="42"/>
      <c r="D1" s="42"/>
      <c r="E1" s="156" t="s">
        <v>86</v>
      </c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</row>
    <row r="2" spans="1:17">
      <c r="A2" s="43" t="s">
        <v>42</v>
      </c>
      <c r="B2" s="43" t="s">
        <v>40</v>
      </c>
      <c r="C2" s="43" t="s">
        <v>41</v>
      </c>
      <c r="D2" s="43" t="s">
        <v>39</v>
      </c>
      <c r="E2" s="97" t="s">
        <v>0</v>
      </c>
      <c r="F2" s="98" t="s">
        <v>1</v>
      </c>
      <c r="G2" s="98" t="s">
        <v>2</v>
      </c>
      <c r="H2" s="98" t="s">
        <v>3</v>
      </c>
      <c r="I2" s="98" t="s">
        <v>4</v>
      </c>
      <c r="J2" s="98" t="s">
        <v>5</v>
      </c>
      <c r="K2" s="98" t="s">
        <v>6</v>
      </c>
      <c r="L2" s="98" t="s">
        <v>7</v>
      </c>
      <c r="M2" s="98" t="s">
        <v>8</v>
      </c>
      <c r="N2" s="98" t="s">
        <v>9</v>
      </c>
      <c r="O2" s="98" t="s">
        <v>10</v>
      </c>
      <c r="P2" s="99" t="s">
        <v>11</v>
      </c>
      <c r="Q2" s="100" t="s">
        <v>62</v>
      </c>
    </row>
    <row r="3" spans="1:17">
      <c r="A3" t="s">
        <v>46</v>
      </c>
      <c r="B3" s="27">
        <v>43440</v>
      </c>
      <c r="C3" s="27">
        <v>43805</v>
      </c>
      <c r="D3" t="s">
        <v>43</v>
      </c>
      <c r="E3" s="157">
        <v>40171</v>
      </c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9">
        <f>SUM(E3:P5)</f>
        <v>40171</v>
      </c>
    </row>
    <row r="4" spans="1:17">
      <c r="A4" t="s">
        <v>47</v>
      </c>
      <c r="B4" s="27">
        <v>43454</v>
      </c>
      <c r="C4" s="27">
        <v>43819</v>
      </c>
      <c r="D4" t="s">
        <v>43</v>
      </c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9"/>
    </row>
    <row r="5" spans="1:17">
      <c r="A5" t="s">
        <v>49</v>
      </c>
      <c r="B5" s="27">
        <v>43827</v>
      </c>
      <c r="C5" s="27">
        <v>43827</v>
      </c>
      <c r="D5" t="s">
        <v>45</v>
      </c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9"/>
    </row>
    <row r="6" spans="1:17">
      <c r="A6" t="s">
        <v>48</v>
      </c>
      <c r="B6" s="27">
        <v>43454</v>
      </c>
      <c r="C6" s="27">
        <v>43819</v>
      </c>
      <c r="D6" t="s">
        <v>44</v>
      </c>
      <c r="E6" s="47">
        <v>37070</v>
      </c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18">
        <f>SUM(E6:P6)</f>
        <v>37070</v>
      </c>
    </row>
    <row r="7" spans="1:17">
      <c r="D7" t="s">
        <v>60</v>
      </c>
      <c r="E7" s="76">
        <v>249</v>
      </c>
      <c r="F7" s="76"/>
      <c r="G7" s="93"/>
      <c r="H7" s="93"/>
      <c r="I7" s="93"/>
      <c r="J7" s="93"/>
      <c r="K7" s="93"/>
      <c r="L7" s="93"/>
      <c r="M7" s="93"/>
      <c r="N7" s="93"/>
      <c r="O7" s="93"/>
      <c r="P7" s="93"/>
      <c r="Q7" s="18">
        <f>SUM(E7:P7)</f>
        <v>249</v>
      </c>
    </row>
    <row r="8" spans="1:17">
      <c r="D8" t="s">
        <v>62</v>
      </c>
      <c r="E8" s="18">
        <f t="shared" ref="E8:J8" si="0">SUM(E3:E7)</f>
        <v>77490</v>
      </c>
      <c r="F8" s="18">
        <f t="shared" si="0"/>
        <v>0</v>
      </c>
      <c r="G8" s="18">
        <f t="shared" si="0"/>
        <v>0</v>
      </c>
      <c r="H8" s="18">
        <f t="shared" si="0"/>
        <v>0</v>
      </c>
      <c r="I8" s="18">
        <f t="shared" si="0"/>
        <v>0</v>
      </c>
      <c r="J8" s="18">
        <f t="shared" si="0"/>
        <v>0</v>
      </c>
      <c r="K8" s="18">
        <f t="shared" ref="K8:Q8" si="1">SUM(K3:K7)</f>
        <v>0</v>
      </c>
      <c r="L8" s="18">
        <f t="shared" si="1"/>
        <v>0</v>
      </c>
      <c r="M8" s="18">
        <f t="shared" si="1"/>
        <v>0</v>
      </c>
      <c r="N8" s="18">
        <f t="shared" si="1"/>
        <v>0</v>
      </c>
      <c r="O8" s="18">
        <f t="shared" si="1"/>
        <v>0</v>
      </c>
      <c r="P8" s="18">
        <f t="shared" si="1"/>
        <v>0</v>
      </c>
      <c r="Q8" s="18">
        <f t="shared" si="1"/>
        <v>77490</v>
      </c>
    </row>
  </sheetData>
  <mergeCells count="14">
    <mergeCell ref="Q3:Q5"/>
    <mergeCell ref="M3:M5"/>
    <mergeCell ref="N3:N5"/>
    <mergeCell ref="O3:O5"/>
    <mergeCell ref="P3:P5"/>
    <mergeCell ref="E1:P1"/>
    <mergeCell ref="E3:E5"/>
    <mergeCell ref="F3:F5"/>
    <mergeCell ref="G3:G5"/>
    <mergeCell ref="H3:H5"/>
    <mergeCell ref="I3:I5"/>
    <mergeCell ref="J3:J5"/>
    <mergeCell ref="K3:K5"/>
    <mergeCell ref="L3:L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Infographic</vt:lpstr>
      <vt:lpstr>OverDrive Statistics</vt:lpstr>
      <vt:lpstr>Simultaneous Use Circ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2025-02-03T12:13:16Z</dcterms:modified>
</cp:coreProperties>
</file>